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IR\Other\Historical Data\Updated data files V2\"/>
    </mc:Choice>
  </mc:AlternateContent>
  <bookViews>
    <workbookView xWindow="90" yWindow="-20" windowWidth="18710" windowHeight="12660" tabRatio="801"/>
  </bookViews>
  <sheets>
    <sheet name="Cover" sheetId="8" r:id="rId1"/>
    <sheet name="Disclaimer" sheetId="9" r:id="rId2"/>
    <sheet name="P&amp;L" sheetId="1" r:id="rId3"/>
    <sheet name="BS" sheetId="3" r:id="rId4"/>
    <sheet name="Cash Flow" sheetId="5" r:id="rId5"/>
    <sheet name="Segment Data" sheetId="6" r:id="rId6"/>
    <sheet name="Traffic" sheetId="7" r:id="rId7"/>
  </sheets>
  <definedNames>
    <definedName name="_xlnm._FilterDatabase" localSheetId="5" hidden="1">'Segment Data'!$A$2:$AC$4</definedName>
  </definedNames>
  <calcPr calcId="162913"/>
</workbook>
</file>

<file path=xl/calcChain.xml><?xml version="1.0" encoding="utf-8"?>
<calcChain xmlns="http://schemas.openxmlformats.org/spreadsheetml/2006/main">
  <c r="X16" i="6" l="1"/>
  <c r="D33" i="1" l="1"/>
  <c r="C33" i="1"/>
  <c r="D30" i="1"/>
  <c r="C30" i="1"/>
  <c r="Y44" i="6" l="1"/>
  <c r="Y47" i="6" s="1"/>
  <c r="W44" i="6"/>
  <c r="W47" i="6" s="1"/>
  <c r="V44" i="6"/>
  <c r="V47" i="6" s="1"/>
  <c r="U44" i="6"/>
  <c r="U47" i="6" s="1"/>
  <c r="T44" i="6"/>
  <c r="T47" i="6" s="1"/>
  <c r="Q44" i="6"/>
  <c r="Q47" i="6" s="1"/>
  <c r="P44" i="6"/>
  <c r="P47" i="6" s="1"/>
  <c r="O44" i="6"/>
  <c r="O47" i="6" s="1"/>
  <c r="N44" i="6"/>
  <c r="N47" i="6" s="1"/>
  <c r="M44" i="6"/>
  <c r="M47" i="6" s="1"/>
  <c r="L44" i="6"/>
  <c r="L47" i="6" s="1"/>
  <c r="J44" i="6"/>
  <c r="J47" i="6" s="1"/>
  <c r="I44" i="6"/>
  <c r="I47" i="6" s="1"/>
  <c r="H44" i="6"/>
  <c r="H47" i="6" s="1"/>
  <c r="G44" i="6"/>
  <c r="G47" i="6" s="1"/>
  <c r="F44" i="6"/>
  <c r="F47" i="6" s="1"/>
  <c r="E44" i="6"/>
  <c r="E47" i="6" s="1"/>
  <c r="D44" i="6"/>
  <c r="D47" i="6" s="1"/>
  <c r="C44" i="6"/>
  <c r="C47" i="6" s="1"/>
  <c r="P37" i="6"/>
  <c r="P33" i="6"/>
  <c r="X46" i="6"/>
  <c r="X43" i="6"/>
  <c r="X42" i="6"/>
  <c r="X40" i="6"/>
  <c r="X39" i="6"/>
  <c r="X32" i="6"/>
  <c r="X31" i="6"/>
  <c r="R46" i="6"/>
  <c r="R43" i="6"/>
  <c r="R42" i="6"/>
  <c r="R40" i="6"/>
  <c r="R39" i="6"/>
  <c r="R32" i="6"/>
  <c r="R31" i="6"/>
  <c r="K46" i="6"/>
  <c r="K43" i="6"/>
  <c r="K42" i="6"/>
  <c r="K40" i="6"/>
  <c r="K39" i="6"/>
  <c r="K32" i="6"/>
  <c r="K31" i="6"/>
  <c r="R44" i="6" l="1"/>
  <c r="R47" i="6" s="1"/>
  <c r="K44" i="6"/>
  <c r="K47" i="6" s="1"/>
  <c r="X44" i="6"/>
  <c r="X47" i="6" s="1"/>
  <c r="P35" i="6"/>
  <c r="Z40" i="6"/>
  <c r="AB40" i="6" s="1"/>
  <c r="Z32" i="6"/>
  <c r="AB32" i="6" s="1"/>
  <c r="Z42" i="6"/>
  <c r="AB42" i="6" s="1"/>
  <c r="Z31" i="6"/>
  <c r="AB31" i="6" s="1"/>
  <c r="Z43" i="6"/>
  <c r="AB43" i="6" s="1"/>
  <c r="Z39" i="6"/>
  <c r="Z46" i="6"/>
  <c r="AB46" i="6" s="1"/>
  <c r="X22" i="6"/>
  <c r="R22" i="6"/>
  <c r="K22" i="6"/>
  <c r="Z44" i="6" l="1"/>
  <c r="AB44" i="6" s="1"/>
  <c r="Z47" i="6" l="1"/>
  <c r="AB47" i="6" s="1"/>
  <c r="Q20" i="6"/>
  <c r="X19" i="6"/>
  <c r="X18" i="6"/>
  <c r="R19" i="6"/>
  <c r="R18" i="6"/>
  <c r="K19" i="6"/>
  <c r="K18" i="6"/>
  <c r="Z18" i="6" s="1"/>
  <c r="Y20" i="6"/>
  <c r="Y23" i="6" s="1"/>
  <c r="W20" i="6"/>
  <c r="W23" i="6" s="1"/>
  <c r="V20" i="6"/>
  <c r="V23" i="6" s="1"/>
  <c r="U20" i="6"/>
  <c r="U23" i="6" s="1"/>
  <c r="T20" i="6"/>
  <c r="T23" i="6" s="1"/>
  <c r="S20" i="6"/>
  <c r="S23" i="6" s="1"/>
  <c r="J20" i="6"/>
  <c r="J23" i="6" s="1"/>
  <c r="I20" i="6"/>
  <c r="I23" i="6" s="1"/>
  <c r="H20" i="6"/>
  <c r="H23" i="6" s="1"/>
  <c r="G20" i="6"/>
  <c r="G23" i="6" s="1"/>
  <c r="F20" i="6"/>
  <c r="F23" i="6" s="1"/>
  <c r="E20" i="6"/>
  <c r="E23" i="6" s="1"/>
  <c r="D20" i="6"/>
  <c r="D23" i="6" s="1"/>
  <c r="C20" i="6"/>
  <c r="C23" i="6" s="1"/>
  <c r="Z22" i="6"/>
  <c r="Z19" i="6" l="1"/>
  <c r="R20" i="6"/>
  <c r="R23" i="6" s="1"/>
  <c r="Q23" i="6"/>
  <c r="K20" i="6"/>
  <c r="K23" i="6" s="1"/>
  <c r="X20" i="6"/>
  <c r="X23" i="6" s="1"/>
  <c r="R16" i="6"/>
  <c r="R15" i="6"/>
  <c r="R8" i="6"/>
  <c r="R7" i="6"/>
  <c r="Q13" i="6"/>
  <c r="Q9" i="6"/>
  <c r="X7" i="6"/>
  <c r="X15" i="6"/>
  <c r="W13" i="6"/>
  <c r="K16" i="6"/>
  <c r="Y13" i="6"/>
  <c r="V13" i="6"/>
  <c r="U13" i="6"/>
  <c r="T13" i="6"/>
  <c r="S13" i="6"/>
  <c r="J13" i="6"/>
  <c r="I13" i="6"/>
  <c r="H13" i="6"/>
  <c r="G13" i="6"/>
  <c r="F13" i="6"/>
  <c r="E13" i="6"/>
  <c r="D13" i="6"/>
  <c r="C13" i="6"/>
  <c r="Y9" i="6"/>
  <c r="W9" i="6"/>
  <c r="V9" i="6"/>
  <c r="U9" i="6"/>
  <c r="U11" i="6" s="1"/>
  <c r="T9" i="6"/>
  <c r="S9" i="6"/>
  <c r="J9" i="6"/>
  <c r="J11" i="6" s="1"/>
  <c r="I9" i="6"/>
  <c r="I11" i="6" s="1"/>
  <c r="H9" i="6"/>
  <c r="G9" i="6"/>
  <c r="F9" i="6"/>
  <c r="F11" i="6" s="1"/>
  <c r="E9" i="6"/>
  <c r="E11" i="6" s="1"/>
  <c r="C9" i="6"/>
  <c r="D9" i="6"/>
  <c r="X8" i="6"/>
  <c r="K8" i="6"/>
  <c r="K7" i="6"/>
  <c r="C11" i="6" l="1"/>
  <c r="D11" i="6"/>
  <c r="H11" i="6"/>
  <c r="T11" i="6"/>
  <c r="G11" i="6"/>
  <c r="S11" i="6"/>
  <c r="Z7" i="6"/>
  <c r="V11" i="6"/>
  <c r="W11" i="6"/>
  <c r="Z23" i="6"/>
  <c r="R13" i="6"/>
  <c r="Q11" i="6"/>
  <c r="Y11" i="6"/>
  <c r="Z20" i="6"/>
  <c r="Z15" i="6"/>
  <c r="K13" i="6"/>
  <c r="X9" i="6"/>
  <c r="X13" i="6"/>
  <c r="Z16" i="6"/>
  <c r="R9" i="6"/>
  <c r="Z8" i="6"/>
  <c r="K9" i="6"/>
  <c r="R11" i="6" l="1"/>
  <c r="K11" i="6"/>
  <c r="Z13" i="6"/>
  <c r="AB13" i="6" s="1"/>
  <c r="X11" i="6"/>
  <c r="Z9" i="6"/>
  <c r="AB9" i="6" s="1"/>
  <c r="AH47" i="6"/>
  <c r="AH46" i="6"/>
  <c r="AH45" i="6"/>
  <c r="AE45" i="6"/>
  <c r="AH43" i="6"/>
  <c r="AI43" i="6" s="1"/>
  <c r="AH42" i="6"/>
  <c r="AH41" i="6"/>
  <c r="AE41" i="6"/>
  <c r="AE40" i="6"/>
  <c r="AF40" i="6" s="1"/>
  <c r="T37" i="6"/>
  <c r="O37" i="6"/>
  <c r="G37" i="6"/>
  <c r="AH39" i="6"/>
  <c r="AE39" i="6"/>
  <c r="AB39" i="6"/>
  <c r="AH38" i="6"/>
  <c r="AE38" i="6"/>
  <c r="W37" i="6"/>
  <c r="V37" i="6"/>
  <c r="U37" i="6"/>
  <c r="N37" i="6"/>
  <c r="M37" i="6"/>
  <c r="L37" i="6"/>
  <c r="J37" i="6"/>
  <c r="I37" i="6"/>
  <c r="H37" i="6"/>
  <c r="F37" i="6"/>
  <c r="E37" i="6"/>
  <c r="D37" i="6"/>
  <c r="AH34" i="6"/>
  <c r="AE34" i="6"/>
  <c r="Y33" i="6"/>
  <c r="Y35" i="6" s="1"/>
  <c r="W33" i="6"/>
  <c r="U33" i="6"/>
  <c r="U35" i="6" s="1"/>
  <c r="I33" i="6"/>
  <c r="E33" i="6"/>
  <c r="E35" i="6" s="1"/>
  <c r="AH32" i="6"/>
  <c r="AE32" i="6"/>
  <c r="AH31" i="6"/>
  <c r="V33" i="6"/>
  <c r="T33" i="6"/>
  <c r="Q33" i="6"/>
  <c r="Q35" i="6" s="1"/>
  <c r="O33" i="6"/>
  <c r="O35" i="6" s="1"/>
  <c r="N33" i="6"/>
  <c r="M33" i="6"/>
  <c r="L33" i="6"/>
  <c r="J33" i="6"/>
  <c r="J35" i="6" s="1"/>
  <c r="H33" i="6"/>
  <c r="G33" i="6"/>
  <c r="G35" i="6" s="1"/>
  <c r="F33" i="6"/>
  <c r="D33" i="6"/>
  <c r="D35" i="6" s="1"/>
  <c r="C33" i="6"/>
  <c r="AH23" i="6"/>
  <c r="AE23" i="6"/>
  <c r="AB23" i="6"/>
  <c r="AH22" i="6"/>
  <c r="AE22" i="6"/>
  <c r="AB22" i="6"/>
  <c r="AH21" i="6"/>
  <c r="AE21" i="6"/>
  <c r="AH20" i="6"/>
  <c r="AE20" i="6"/>
  <c r="AH19" i="6"/>
  <c r="AE19" i="6"/>
  <c r="AB19" i="6"/>
  <c r="AH18" i="6"/>
  <c r="AE18" i="6"/>
  <c r="AB18" i="6"/>
  <c r="AH17" i="6"/>
  <c r="AE17" i="6"/>
  <c r="AH16" i="6"/>
  <c r="AE16" i="6"/>
  <c r="AB16" i="6"/>
  <c r="AH15" i="6"/>
  <c r="AE15" i="6"/>
  <c r="AB15" i="6"/>
  <c r="AH14" i="6"/>
  <c r="AE14" i="6"/>
  <c r="AH13" i="6"/>
  <c r="AE13" i="6"/>
  <c r="AH10" i="6"/>
  <c r="AE10" i="6"/>
  <c r="AH9" i="6"/>
  <c r="AE9" i="6"/>
  <c r="AH8" i="6"/>
  <c r="AE8" i="6"/>
  <c r="AB8" i="6"/>
  <c r="AH7" i="6"/>
  <c r="AE7" i="6"/>
  <c r="AB7" i="6"/>
  <c r="I35" i="6" l="1"/>
  <c r="M35" i="6"/>
  <c r="T35" i="6"/>
  <c r="W35" i="6"/>
  <c r="H35" i="6"/>
  <c r="F35" i="6"/>
  <c r="L35" i="6"/>
  <c r="N35" i="6"/>
  <c r="V35" i="6"/>
  <c r="K37" i="6"/>
  <c r="X33" i="6"/>
  <c r="R37" i="6"/>
  <c r="X37" i="6"/>
  <c r="R33" i="6"/>
  <c r="K33" i="6"/>
  <c r="AB20" i="6"/>
  <c r="AF20" i="6" s="1"/>
  <c r="Z11" i="6"/>
  <c r="AB11" i="6" s="1"/>
  <c r="AF21" i="6"/>
  <c r="AF7" i="6"/>
  <c r="AF23" i="6"/>
  <c r="AF22" i="6"/>
  <c r="AI34" i="6"/>
  <c r="AI39" i="6"/>
  <c r="AF10" i="6"/>
  <c r="AF18" i="6"/>
  <c r="AI38" i="6"/>
  <c r="AF8" i="6"/>
  <c r="AI10" i="6"/>
  <c r="AF14" i="6"/>
  <c r="AF19" i="6"/>
  <c r="AI21" i="6"/>
  <c r="AF39" i="6"/>
  <c r="AI41" i="6"/>
  <c r="AF34" i="6"/>
  <c r="AF38" i="6"/>
  <c r="AF13" i="6"/>
  <c r="AF16" i="6"/>
  <c r="AF17" i="6"/>
  <c r="AI18" i="6"/>
  <c r="AI22" i="6"/>
  <c r="AI8" i="6"/>
  <c r="AF45" i="6"/>
  <c r="AI14" i="6"/>
  <c r="AE33" i="6"/>
  <c r="AI7" i="6"/>
  <c r="AF9" i="6"/>
  <c r="AI16" i="6"/>
  <c r="AI9" i="6"/>
  <c r="C37" i="6"/>
  <c r="C35" i="6" s="1"/>
  <c r="AH40" i="6"/>
  <c r="AI40" i="6" s="1"/>
  <c r="AI42" i="6"/>
  <c r="AI46" i="6"/>
  <c r="AI47" i="6"/>
  <c r="AF15" i="6"/>
  <c r="AI17" i="6"/>
  <c r="AI19" i="6"/>
  <c r="AF32" i="6"/>
  <c r="AI32" i="6"/>
  <c r="AE42" i="6"/>
  <c r="AF42" i="6" s="1"/>
  <c r="AE43" i="6"/>
  <c r="AF43" i="6" s="1"/>
  <c r="AH44" i="6"/>
  <c r="AI44" i="6" s="1"/>
  <c r="AE46" i="6"/>
  <c r="AF46" i="6" s="1"/>
  <c r="AE47" i="6"/>
  <c r="AF47" i="6" s="1"/>
  <c r="AE44" i="6"/>
  <c r="AF44" i="6" s="1"/>
  <c r="AI15" i="6"/>
  <c r="AI23" i="6"/>
  <c r="AF41" i="6"/>
  <c r="AI45" i="6"/>
  <c r="AE31" i="6"/>
  <c r="AI13" i="6"/>
  <c r="C20" i="1"/>
  <c r="D20" i="1"/>
  <c r="C14" i="5"/>
  <c r="D62" i="1"/>
  <c r="C62" i="1"/>
  <c r="D54" i="1"/>
  <c r="C54" i="1"/>
  <c r="D46" i="1"/>
  <c r="D48" i="1" s="1"/>
  <c r="C46" i="1"/>
  <c r="C48" i="1" s="1"/>
  <c r="D26" i="1"/>
  <c r="C26" i="1"/>
  <c r="D53" i="3"/>
  <c r="D55" i="3" s="1"/>
  <c r="D42" i="3"/>
  <c r="D33" i="3"/>
  <c r="D20" i="3"/>
  <c r="D11" i="3"/>
  <c r="C33" i="5"/>
  <c r="C23" i="5"/>
  <c r="D12" i="1"/>
  <c r="C12" i="1"/>
  <c r="R35" i="6" l="1"/>
  <c r="K35" i="6"/>
  <c r="X35" i="6"/>
  <c r="Z33" i="6"/>
  <c r="AB33" i="6" s="1"/>
  <c r="AI20" i="6"/>
  <c r="D22" i="1"/>
  <c r="Z37" i="6"/>
  <c r="AB37" i="6" s="1"/>
  <c r="C22" i="1"/>
  <c r="AE37" i="6"/>
  <c r="AH37" i="6"/>
  <c r="AF31" i="6"/>
  <c r="AI31" i="6"/>
  <c r="AH33" i="6"/>
  <c r="C35" i="5"/>
  <c r="C40" i="5" s="1"/>
  <c r="D22" i="3"/>
  <c r="D44" i="3"/>
  <c r="D55" i="1"/>
  <c r="C55" i="1"/>
  <c r="Z35" i="6" l="1"/>
  <c r="AB35" i="6" s="1"/>
  <c r="AF37" i="6"/>
  <c r="C36" i="1"/>
  <c r="C40" i="1" s="1"/>
  <c r="D36" i="1"/>
  <c r="D40" i="1" s="1"/>
  <c r="AI37" i="6"/>
  <c r="AI33" i="6"/>
  <c r="AF33" i="6"/>
  <c r="D46" i="3"/>
  <c r="C53" i="3"/>
  <c r="C55" i="3" s="1"/>
  <c r="C42" i="3"/>
  <c r="C33" i="3"/>
  <c r="C20" i="3"/>
  <c r="C11" i="3"/>
  <c r="B33" i="5"/>
  <c r="B23" i="5"/>
  <c r="B14" i="5"/>
  <c r="C22" i="3" l="1"/>
  <c r="B35" i="5"/>
  <c r="B40" i="5" s="1"/>
  <c r="C44" i="3"/>
  <c r="C46" i="3" l="1"/>
</calcChain>
</file>

<file path=xl/sharedStrings.xml><?xml version="1.0" encoding="utf-8"?>
<sst xmlns="http://schemas.openxmlformats.org/spreadsheetml/2006/main" count="257" uniqueCount="194">
  <si>
    <t>Transurban Holdings Limited</t>
  </si>
  <si>
    <t>Consolidated statement of comprehensive income</t>
  </si>
  <si>
    <t>Revenue</t>
  </si>
  <si>
    <t>Expenses</t>
  </si>
  <si>
    <t>Employee benefits expense</t>
  </si>
  <si>
    <t>Road operating costs</t>
  </si>
  <si>
    <t>Construction costs</t>
  </si>
  <si>
    <t>Transaction and integration costs</t>
  </si>
  <si>
    <t>Total expenses</t>
  </si>
  <si>
    <t xml:space="preserve">Amortisation </t>
  </si>
  <si>
    <t>Depreciation</t>
  </si>
  <si>
    <t>Total depreciation and amortisation</t>
  </si>
  <si>
    <t>Net finance costs</t>
  </si>
  <si>
    <t>Share of net profits (losses) of equity accounted investments</t>
  </si>
  <si>
    <t>Discontinued operation</t>
  </si>
  <si>
    <t>Other comprehensive income</t>
  </si>
  <si>
    <t>Changes in the fair value of cash flow hedges, net of tax</t>
  </si>
  <si>
    <t>Exchange differences on translation of US operations, net of tax</t>
  </si>
  <si>
    <t>Other comprehensive income for the year, net of tax</t>
  </si>
  <si>
    <t>Total comprehensive income for the year</t>
  </si>
  <si>
    <t>Ordinary equity holders of the stapled group</t>
  </si>
  <si>
    <t>Period</t>
  </si>
  <si>
    <t>Year</t>
  </si>
  <si>
    <r>
      <t>Items that may be reclassified to profit or loss</t>
    </r>
    <r>
      <rPr>
        <sz val="9"/>
        <color theme="1"/>
        <rFont val="Arial"/>
        <family val="2"/>
      </rPr>
      <t> </t>
    </r>
  </si>
  <si>
    <r>
      <t>Total comprehensive income for the year is attributable to:</t>
    </r>
    <r>
      <rPr>
        <sz val="9"/>
        <color theme="1"/>
        <rFont val="Arial"/>
        <family val="2"/>
      </rPr>
      <t> </t>
    </r>
  </si>
  <si>
    <t>- Attributable to THL</t>
  </si>
  <si>
    <t>- Attributable to THT/TIL</t>
  </si>
  <si>
    <t>2015 
$M</t>
  </si>
  <si>
    <t>Consolidated balance sheet</t>
  </si>
  <si>
    <t>ASSETS</t>
  </si>
  <si>
    <t>Current assets</t>
  </si>
  <si>
    <t>Cash and cash equivalents</t>
  </si>
  <si>
    <t>Trade and other receivables</t>
  </si>
  <si>
    <t>Derivative financial instruments</t>
  </si>
  <si>
    <t>Total current assets</t>
  </si>
  <si>
    <t>Non-current assets</t>
  </si>
  <si>
    <t>Equity accounted investments</t>
  </si>
  <si>
    <t>Held-to-maturity investments</t>
  </si>
  <si>
    <t>Property, plant and equipment</t>
  </si>
  <si>
    <t>Deferred tax assets</t>
  </si>
  <si>
    <t>Intangible assets</t>
  </si>
  <si>
    <t>Total non-current assets</t>
  </si>
  <si>
    <t>Total assets</t>
  </si>
  <si>
    <t>LIABILITIES</t>
  </si>
  <si>
    <t>Current liabilities</t>
  </si>
  <si>
    <t>Trade and other payables</t>
  </si>
  <si>
    <t>Borrowings</t>
  </si>
  <si>
    <t>Maintenance provision</t>
  </si>
  <si>
    <t>Distribution provision</t>
  </si>
  <si>
    <t>Other provisions</t>
  </si>
  <si>
    <t>Other liabilities</t>
  </si>
  <si>
    <t>Total current liabilities</t>
  </si>
  <si>
    <t>Non-current liabilities</t>
  </si>
  <si>
    <t>Deferred tax liabilities</t>
  </si>
  <si>
    <t>Total non-current liabilities</t>
  </si>
  <si>
    <t>Total liabilities</t>
  </si>
  <si>
    <t>Net assets</t>
  </si>
  <si>
    <t>EQUITY</t>
  </si>
  <si>
    <t>Contributed equity</t>
  </si>
  <si>
    <t>Reserves</t>
  </si>
  <si>
    <t>Accumulated losses</t>
  </si>
  <si>
    <t>Non-controlling interest – THT and TIL</t>
  </si>
  <si>
    <t>Non-controlling interests – other</t>
  </si>
  <si>
    <t>Total equity</t>
  </si>
  <si>
    <t>Cash flows operating activities</t>
  </si>
  <si>
    <t>Receipts from customers</t>
  </si>
  <si>
    <t>Payments to suppliers and employees</t>
  </si>
  <si>
    <t>Payments for maintenance of intangible assets</t>
  </si>
  <si>
    <t>Transaction and integration costs related to acquisitions</t>
  </si>
  <si>
    <t>Other revenue</t>
  </si>
  <si>
    <t>Interest received</t>
  </si>
  <si>
    <t>Interest paid</t>
  </si>
  <si>
    <t>Income taxes paid</t>
  </si>
  <si>
    <t>Cash flows from investing activities</t>
  </si>
  <si>
    <t>Payments for held-to-maturity investments, net of fees</t>
  </si>
  <si>
    <t>Payments for equity accounted investments</t>
  </si>
  <si>
    <t>Payments for intangible assets</t>
  </si>
  <si>
    <t>Payments for property, plant and equipment</t>
  </si>
  <si>
    <t>Distributions received from equity accounted investments</t>
  </si>
  <si>
    <t>Cash flows from financing activities</t>
  </si>
  <si>
    <t>Proceeds from equity issued to non-controlling interests</t>
  </si>
  <si>
    <t>Proceeds from issues of stapled securities</t>
  </si>
  <si>
    <t>Proceeds from borrowings (net of costs)</t>
  </si>
  <si>
    <t>Repayment of borrowings</t>
  </si>
  <si>
    <t>Dividends and distributions paid to the Group's security holders</t>
  </si>
  <si>
    <t>Distributions paid to non-controlling interests</t>
  </si>
  <si>
    <t>Consolidated statement of cash flows</t>
  </si>
  <si>
    <t>Payment for acquisition of non-controlling interest</t>
  </si>
  <si>
    <t>2014
$M</t>
  </si>
  <si>
    <t>Toll Revenue</t>
  </si>
  <si>
    <t>Other Revenue</t>
  </si>
  <si>
    <t>Profit from discontinued operations, net of tax</t>
  </si>
  <si>
    <t>(Loss)/profit for the year</t>
  </si>
  <si>
    <t>Finance income</t>
  </si>
  <si>
    <t>Finance costs</t>
  </si>
  <si>
    <t>VIC</t>
  </si>
  <si>
    <t>NSW</t>
  </si>
  <si>
    <t>USA</t>
  </si>
  <si>
    <t>Expired
concession</t>
  </si>
  <si>
    <t>Total</t>
  </si>
  <si>
    <t>Account Description</t>
  </si>
  <si>
    <t>CityLink</t>
  </si>
  <si>
    <t>Hills M2</t>
  </si>
  <si>
    <t>Lane Cove Tunnel</t>
  </si>
  <si>
    <t>Cross City Tunnel</t>
  </si>
  <si>
    <t>M1 Eastern
Distributor</t>
  </si>
  <si>
    <t>M5</t>
  </si>
  <si>
    <t>M7</t>
  </si>
  <si>
    <t>Roam &amp;
Tollaust</t>
  </si>
  <si>
    <t>TOTAL NSW</t>
  </si>
  <si>
    <t>Gateway Motorway</t>
  </si>
  <si>
    <t>Logan Motorway</t>
  </si>
  <si>
    <t>Clem7</t>
  </si>
  <si>
    <t>Go Between Bridge</t>
  </si>
  <si>
    <t>Legacy Way</t>
  </si>
  <si>
    <t>QLD Corp</t>
  </si>
  <si>
    <t>TOTAL QLD</t>
  </si>
  <si>
    <t>Pocahontas
895</t>
  </si>
  <si>
    <t>Capital
Beltway (495)</t>
  </si>
  <si>
    <t>95 Express Lanes</t>
  </si>
  <si>
    <t>Other
Transurban
DRIVe</t>
  </si>
  <si>
    <t>US Corp</t>
  </si>
  <si>
    <t>TOTAL Drive / USA</t>
  </si>
  <si>
    <t>Total Continuing
Portfolio</t>
  </si>
  <si>
    <t>M4</t>
  </si>
  <si>
    <t>Asset</t>
  </si>
  <si>
    <t>Segment</t>
  </si>
  <si>
    <t>Ownership</t>
  </si>
  <si>
    <t>Toll revenue</t>
  </si>
  <si>
    <t>Fee and other revenue</t>
  </si>
  <si>
    <t>Total revenue</t>
  </si>
  <si>
    <t>Total Costs</t>
  </si>
  <si>
    <t>Underlying proportional EBITDA</t>
  </si>
  <si>
    <t>Once off items</t>
  </si>
  <si>
    <t>Proportional EBITDA</t>
  </si>
  <si>
    <t>Depreciation and amortisation</t>
  </si>
  <si>
    <t>Proportional profit (loss) before tax</t>
  </si>
  <si>
    <t>Income tax benefit (expense)</t>
  </si>
  <si>
    <t>Proportional net profit (loss)</t>
  </si>
  <si>
    <t>EBITDA Margin (Toll Revenue)</t>
  </si>
  <si>
    <t>EBITDA Margin (Total Revenue)</t>
  </si>
  <si>
    <t>-</t>
  </si>
  <si>
    <t>rounding</t>
  </si>
  <si>
    <t>NET FINANCE COST EXPENSE</t>
  </si>
  <si>
    <t>QLD</t>
  </si>
  <si>
    <t>Financial Year</t>
  </si>
  <si>
    <t>Q1</t>
  </si>
  <si>
    <t>Q2</t>
  </si>
  <si>
    <t>Q3</t>
  </si>
  <si>
    <t>Q4</t>
  </si>
  <si>
    <t>Victoria</t>
  </si>
  <si>
    <t>New South Wales</t>
  </si>
  <si>
    <t>M1 Eastern Distributor</t>
  </si>
  <si>
    <t>Westlink M7</t>
  </si>
  <si>
    <t>Queensland</t>
  </si>
  <si>
    <t>Gateway</t>
  </si>
  <si>
    <t>Logan</t>
  </si>
  <si>
    <t>United States</t>
  </si>
  <si>
    <t>495 Express Lanes</t>
  </si>
  <si>
    <t>Construction Revenue</t>
  </si>
  <si>
    <t>Segment information</t>
  </si>
  <si>
    <t>Average Daily Traffic</t>
  </si>
  <si>
    <t>Fee Revenue</t>
  </si>
  <si>
    <t>$M</t>
  </si>
  <si>
    <t>Other</t>
  </si>
  <si>
    <t>Pocahontas 895</t>
  </si>
  <si>
    <t>Corporate and other expenses</t>
  </si>
  <si>
    <t>Earnings before depreciation, amortisation, net finance costs, equity accounted investments and income taxes</t>
  </si>
  <si>
    <t>(Loss)/profit before income tax</t>
  </si>
  <si>
    <t>Income tax (expense)/benefit</t>
  </si>
  <si>
    <t>(Loss)/profit from continuing operations</t>
  </si>
  <si>
    <t>(Loss)/profit attributable to: </t>
  </si>
  <si>
    <t>Ordinary security holders of the stapled group</t>
  </si>
  <si>
    <t>Non-controlling interests - other</t>
  </si>
  <si>
    <t>Equity attributable to security holders of the stapled group</t>
  </si>
  <si>
    <t>Net cash inflow from operating activities</t>
  </si>
  <si>
    <t>Net cash outflow from investing activities</t>
  </si>
  <si>
    <t>Net cash inflow from financing activities</t>
  </si>
  <si>
    <t>Net (decrease)/increase in cash and cash equivalents</t>
  </si>
  <si>
    <t>Cash and cash equivalents at the beginning of the year</t>
  </si>
  <si>
    <t>Effects of exchange rate changes on cash and cash equivalents</t>
  </si>
  <si>
    <t>Cash and cash equivalents at end of the year</t>
  </si>
  <si>
    <t>Payments for acquisitions of subsidiaries, net of cash</t>
  </si>
  <si>
    <r>
      <t>75.00%</t>
    </r>
    <r>
      <rPr>
        <vertAlign val="superscript"/>
        <sz val="9"/>
        <color theme="1"/>
        <rFont val="Arial"/>
        <family val="2"/>
      </rPr>
      <t>1</t>
    </r>
  </si>
  <si>
    <t>1. TCL transferred ownership of Pocahontas 895 to lenders in May 2014.</t>
  </si>
  <si>
    <t>FY15 Year-End Results Financial Comparatives</t>
  </si>
  <si>
    <r>
      <t xml:space="preserve">This </t>
    </r>
    <r>
      <rPr>
        <sz val="7"/>
        <color rgb="FF37312C"/>
        <rFont val="Arial"/>
        <family val="2"/>
      </rPr>
      <t>publication</t>
    </r>
    <r>
      <rPr>
        <sz val="7"/>
        <color rgb="FF000000"/>
        <rFont val="Arial"/>
        <family val="2"/>
      </rPr>
      <t xml:space="preserve"> is prepared by the Transurban Group comprising Transurban Holdings Limited (ACN 098 143 429), Transurban Holding Trust (ARSN 098 807 419) and Transurban International Limited (ACN 121 746 825).</t>
    </r>
  </si>
  <si>
    <t xml:space="preserve">The responsible entity of Transurban Holding Trust is Transurban Infrastructure Management Limited (ACN 098 147 678) (AFSL 246 585). No representation or warranty is made as to the accuracy, completeness or correctness of the information contained in this publication. To the maximum extent permitted by law, none of the Transurban Group, its Directors, employees or agents or any other person, accept any liability for any loss arising from or in connection with this publication including, without limitation, any liability arising from fault or negligence, or make any representations or warranties regarding, and take no responsibility for, any part of this publication and make no representation or warranty, express or implied, as to the currency, accuracy, reliability, or completeness of information in this publication.  The information in this publication does not take into account individual investment and financial circumstances and is not intended in any way to influence a person dealing with a financial product, nor provide financial advice. It does not constitute an offer to subscribe for securities in the Transurban Group. Any person intending to deal in Transurban Group securities is recommended to obtain professional advice. </t>
  </si>
  <si>
    <t>UNITED STATES</t>
  </si>
  <si>
    <t>These materials do not constitute an offer of securities for sale in the United States, and the securities referred to in these materials have not been and will not be registered under the United States Securities Act of 1933, as amended, and may not be offered or sold in the United States absent registration or an exemption from registration.</t>
  </si>
  <si>
    <t>© Copyright Transurban Limited ABN 96 098 143 410. All rights reserved. No part of this publication may be reproduced, stored in a retrieval system, or transmitted in any form or by any means, electronic, mechanical, photocopying, recording or otherwise, without the written permission of the Transurban Group.</t>
  </si>
  <si>
    <t>DISCLAIMER AND BASIS OF PREPARATION</t>
  </si>
  <si>
    <t>BASIS OF PREPARATION</t>
  </si>
  <si>
    <t>This document includes the presentation of results on a statutory as well as non-statutory basis. The non-statutory basis includes Proportional Results. All financial results are presented in AUD unless otherwise stated. Data used for calculating percentage movements has been rounded to thousands.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</si>
</sst>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0.0%"/>
    <numFmt numFmtId="166" formatCode="&quot;FY&quot;yy"/>
  </numFmts>
  <fonts count="20" x14ac:knownFonts="1">
    <font>
      <sz val="11"/>
      <color theme="1"/>
      <name val="Calibri"/>
      <family val="2"/>
      <scheme val="minor"/>
    </font>
    <font>
      <b/>
      <sz val="9"/>
      <color theme="1"/>
      <name val="Arial"/>
      <family val="2"/>
    </font>
    <font>
      <sz val="9"/>
      <color theme="1"/>
      <name val="Arial"/>
      <family val="2"/>
    </font>
    <font>
      <sz val="9"/>
      <name val="Arial"/>
      <family val="2"/>
    </font>
    <font>
      <b/>
      <i/>
      <sz val="9"/>
      <name val="Arial"/>
      <family val="2"/>
    </font>
    <font>
      <b/>
      <sz val="9"/>
      <name val="Arial"/>
      <family val="2"/>
    </font>
    <font>
      <b/>
      <sz val="9"/>
      <color rgb="FF00B050"/>
      <name val="Arial"/>
      <family val="2"/>
    </font>
    <font>
      <i/>
      <sz val="9"/>
      <color theme="1"/>
      <name val="Arial"/>
      <family val="2"/>
    </font>
    <font>
      <sz val="10"/>
      <name val="Arial"/>
      <family val="2"/>
    </font>
    <font>
      <sz val="11"/>
      <color theme="1"/>
      <name val="Calibri"/>
      <family val="2"/>
      <scheme val="minor"/>
    </font>
    <font>
      <i/>
      <sz val="9"/>
      <name val="Arial"/>
      <family val="2"/>
    </font>
    <font>
      <sz val="11"/>
      <color theme="1"/>
      <name val="Arial"/>
      <family val="2"/>
    </font>
    <font>
      <b/>
      <u/>
      <sz val="9"/>
      <color theme="1"/>
      <name val="Arial"/>
      <family val="2"/>
    </font>
    <font>
      <b/>
      <sz val="18"/>
      <name val="Arial"/>
      <family val="2"/>
    </font>
    <font>
      <sz val="11"/>
      <color indexed="8"/>
      <name val="Calibri"/>
      <family val="2"/>
    </font>
    <font>
      <vertAlign val="superscript"/>
      <sz val="9"/>
      <color theme="1"/>
      <name val="Arial"/>
      <family val="2"/>
    </font>
    <font>
      <b/>
      <sz val="22"/>
      <color rgb="FF000000"/>
      <name val="Arial"/>
      <family val="2"/>
    </font>
    <font>
      <sz val="7"/>
      <color rgb="FF000000"/>
      <name val="Arial"/>
      <family val="2"/>
    </font>
    <font>
      <sz val="7"/>
      <color rgb="FF37312C"/>
      <name val="Arial"/>
      <family val="2"/>
    </font>
    <font>
      <b/>
      <sz val="7"/>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3">
    <xf numFmtId="0" fontId="0" fillId="0" borderId="0"/>
    <xf numFmtId="0" fontId="8" fillId="0" borderId="0"/>
    <xf numFmtId="9" fontId="8"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0" fontId="8" fillId="0" borderId="0"/>
    <xf numFmtId="0" fontId="8" fillId="0" borderId="0"/>
  </cellStyleXfs>
  <cellXfs count="179">
    <xf numFmtId="0" fontId="0" fillId="0" borderId="0" xfId="0"/>
    <xf numFmtId="0" fontId="1" fillId="0" borderId="0" xfId="0" applyFont="1" applyAlignment="1">
      <alignment horizontal="left"/>
    </xf>
    <xf numFmtId="0" fontId="1" fillId="2" borderId="0" xfId="0" applyFont="1" applyFill="1"/>
    <xf numFmtId="0" fontId="2" fillId="2" borderId="0" xfId="0" applyFont="1" applyFill="1"/>
    <xf numFmtId="0" fontId="3" fillId="2" borderId="0" xfId="0" applyFont="1" applyFill="1"/>
    <xf numFmtId="0" fontId="2" fillId="0" borderId="0" xfId="0" applyFont="1" applyAlignment="1">
      <alignment horizontal="center"/>
    </xf>
    <xf numFmtId="0" fontId="2" fillId="0" borderId="0" xfId="0" applyFont="1"/>
    <xf numFmtId="0" fontId="2" fillId="2" borderId="0" xfId="0" applyFont="1" applyFill="1" applyAlignment="1">
      <alignment horizontal="center"/>
    </xf>
    <xf numFmtId="0" fontId="1" fillId="2" borderId="0" xfId="0" applyFont="1" applyFill="1" applyAlignment="1">
      <alignment vertical="center" wrapText="1"/>
    </xf>
    <xf numFmtId="164" fontId="2" fillId="2" borderId="0" xfId="0" applyNumberFormat="1" applyFont="1" applyFill="1"/>
    <xf numFmtId="164" fontId="1" fillId="2" borderId="0" xfId="0" applyNumberFormat="1" applyFont="1" applyFill="1" applyAlignment="1">
      <alignment vertical="center" wrapText="1"/>
    </xf>
    <xf numFmtId="164" fontId="3" fillId="2" borderId="0" xfId="0" applyNumberFormat="1" applyFont="1" applyFill="1" applyAlignment="1">
      <alignment horizontal="right" vertical="center" wrapText="1"/>
    </xf>
    <xf numFmtId="164" fontId="2" fillId="0" borderId="0" xfId="0" applyNumberFormat="1" applyFont="1"/>
    <xf numFmtId="164" fontId="5" fillId="2" borderId="0" xfId="0" applyNumberFormat="1" applyFont="1" applyFill="1" applyAlignment="1">
      <alignment vertical="center" wrapText="1"/>
    </xf>
    <xf numFmtId="164" fontId="3" fillId="2" borderId="0" xfId="0" applyNumberFormat="1" applyFont="1" applyFill="1" applyAlignment="1">
      <alignment vertical="center" wrapText="1"/>
    </xf>
    <xf numFmtId="164" fontId="6" fillId="2" borderId="0" xfId="0" applyNumberFormat="1" applyFont="1" applyFill="1" applyAlignment="1">
      <alignment vertical="center" wrapText="1"/>
    </xf>
    <xf numFmtId="164" fontId="7" fillId="2" borderId="0" xfId="0" applyNumberFormat="1" applyFont="1" applyFill="1" applyAlignment="1">
      <alignment vertical="center" wrapText="1"/>
    </xf>
    <xf numFmtId="164" fontId="2" fillId="2" borderId="0" xfId="0" applyNumberFormat="1" applyFont="1" applyFill="1" applyAlignment="1">
      <alignment vertical="center" wrapText="1"/>
    </xf>
    <xf numFmtId="0" fontId="2" fillId="2" borderId="0" xfId="0" applyFont="1" applyFill="1" applyAlignment="1">
      <alignment vertical="center" wrapText="1"/>
    </xf>
    <xf numFmtId="0" fontId="4" fillId="2" borderId="0" xfId="0" applyFont="1" applyFill="1" applyBorder="1" applyAlignment="1">
      <alignment horizontal="center"/>
    </xf>
    <xf numFmtId="0" fontId="2" fillId="2" borderId="0" xfId="0" applyFont="1" applyFill="1" applyBorder="1"/>
    <xf numFmtId="0" fontId="1" fillId="2" borderId="0" xfId="0" applyFont="1" applyFill="1" applyBorder="1" applyAlignment="1">
      <alignment vertical="center" wrapText="1"/>
    </xf>
    <xf numFmtId="0" fontId="5" fillId="2" borderId="0" xfId="0" applyFont="1" applyFill="1" applyBorder="1" applyAlignment="1">
      <alignment horizontal="center" vertical="center" wrapText="1"/>
    </xf>
    <xf numFmtId="0" fontId="2" fillId="0" borderId="0" xfId="0" applyFont="1" applyBorder="1"/>
    <xf numFmtId="0" fontId="2" fillId="2" borderId="0" xfId="0" applyFont="1" applyFill="1" applyAlignment="1">
      <alignment wrapText="1"/>
    </xf>
    <xf numFmtId="0" fontId="2" fillId="2" borderId="0" xfId="0" applyFont="1" applyFill="1" applyAlignment="1">
      <alignment horizontal="center" wrapText="1"/>
    </xf>
    <xf numFmtId="164" fontId="3" fillId="2" borderId="0" xfId="0" quotePrefix="1" applyNumberFormat="1" applyFont="1" applyFill="1" applyAlignment="1">
      <alignment vertical="center" wrapText="1"/>
    </xf>
    <xf numFmtId="164" fontId="2" fillId="2" borderId="0" xfId="0" applyNumberFormat="1" applyFont="1" applyFill="1" applyAlignment="1"/>
    <xf numFmtId="164" fontId="3" fillId="2" borderId="0" xfId="0" applyNumberFormat="1" applyFont="1" applyFill="1" applyAlignment="1">
      <alignment wrapText="1"/>
    </xf>
    <xf numFmtId="164" fontId="2" fillId="0" borderId="0" xfId="0" applyNumberFormat="1" applyFont="1" applyAlignment="1"/>
    <xf numFmtId="0" fontId="1" fillId="2" borderId="0" xfId="0" applyFont="1" applyFill="1" applyAlignment="1">
      <alignment horizontal="center"/>
    </xf>
    <xf numFmtId="164" fontId="5" fillId="0" borderId="0" xfId="0" applyNumberFormat="1" applyFont="1" applyFill="1" applyAlignment="1">
      <alignment horizontal="right" vertical="center" wrapText="1"/>
    </xf>
    <xf numFmtId="0" fontId="0" fillId="0" borderId="0" xfId="0" applyFill="1"/>
    <xf numFmtId="0" fontId="5" fillId="0" borderId="0" xfId="0" applyFont="1" applyFill="1" applyBorder="1" applyAlignment="1">
      <alignment horizontal="center" vertical="center" wrapText="1"/>
    </xf>
    <xf numFmtId="164" fontId="3" fillId="0" borderId="0" xfId="0" applyNumberFormat="1" applyFont="1" applyFill="1" applyAlignment="1">
      <alignment horizontal="right" vertical="center" wrapText="1"/>
    </xf>
    <xf numFmtId="0" fontId="3" fillId="0" borderId="0" xfId="0" applyFont="1" applyFill="1" applyAlignment="1">
      <alignment horizontal="right" vertical="center" wrapText="1"/>
    </xf>
    <xf numFmtId="0" fontId="3" fillId="0" borderId="0" xfId="0" applyFont="1" applyFill="1"/>
    <xf numFmtId="0" fontId="5" fillId="0" borderId="1" xfId="0" applyFont="1" applyFill="1" applyBorder="1" applyAlignment="1">
      <alignment horizontal="center" vertical="center" wrapText="1"/>
    </xf>
    <xf numFmtId="0" fontId="3" fillId="0" borderId="0" xfId="0" applyFont="1" applyFill="1" applyBorder="1" applyAlignment="1">
      <alignment horizontal="right" vertical="center" wrapText="1"/>
    </xf>
    <xf numFmtId="164" fontId="5" fillId="0" borderId="4" xfId="0" applyNumberFormat="1" applyFont="1" applyFill="1" applyBorder="1" applyAlignment="1">
      <alignment vertical="center" wrapText="1"/>
    </xf>
    <xf numFmtId="164" fontId="5" fillId="0" borderId="0" xfId="0" applyNumberFormat="1" applyFont="1" applyFill="1" applyAlignment="1">
      <alignment vertical="center" wrapText="1"/>
    </xf>
    <xf numFmtId="164" fontId="3" fillId="0" borderId="4" xfId="0" applyNumberFormat="1" applyFont="1" applyFill="1" applyBorder="1" applyAlignment="1">
      <alignment vertical="center" wrapText="1"/>
    </xf>
    <xf numFmtId="164" fontId="3" fillId="0" borderId="0" xfId="0" applyNumberFormat="1" applyFont="1" applyFill="1" applyAlignment="1">
      <alignment vertical="center" wrapText="1"/>
    </xf>
    <xf numFmtId="164" fontId="10" fillId="2" borderId="0" xfId="0" applyNumberFormat="1" applyFont="1" applyFill="1" applyAlignment="1">
      <alignment vertical="center" wrapText="1"/>
    </xf>
    <xf numFmtId="0" fontId="1" fillId="0" borderId="0" xfId="0" applyFont="1"/>
    <xf numFmtId="0" fontId="1" fillId="0" borderId="6" xfId="0" applyFont="1" applyBorder="1" applyAlignment="1">
      <alignment horizontal="center"/>
    </xf>
    <xf numFmtId="0" fontId="1" fillId="3" borderId="8" xfId="0" applyFont="1" applyFill="1" applyBorder="1" applyAlignment="1">
      <alignment horizontal="center" wrapText="1"/>
    </xf>
    <xf numFmtId="0" fontId="1" fillId="3" borderId="10" xfId="0" applyFont="1" applyFill="1" applyBorder="1" applyAlignment="1">
      <alignment horizontal="center" wrapText="1"/>
    </xf>
    <xf numFmtId="0" fontId="1" fillId="0" borderId="6" xfId="0" applyFont="1" applyBorder="1" applyAlignment="1">
      <alignment horizontal="center" wrapText="1"/>
    </xf>
    <xf numFmtId="0" fontId="1" fillId="3" borderId="6" xfId="0" applyFont="1" applyFill="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5" xfId="0" applyFont="1" applyBorder="1" applyAlignment="1">
      <alignment horizontal="center" wrapText="1"/>
    </xf>
    <xf numFmtId="0" fontId="2" fillId="0" borderId="5" xfId="0" applyFont="1" applyBorder="1" applyAlignment="1">
      <alignment horizontal="center"/>
    </xf>
    <xf numFmtId="0" fontId="2" fillId="0" borderId="13" xfId="0" applyFont="1" applyBorder="1" applyAlignment="1">
      <alignment horizontal="center" wrapText="1"/>
    </xf>
    <xf numFmtId="0" fontId="2" fillId="3" borderId="5" xfId="0" applyFont="1" applyFill="1" applyBorder="1" applyAlignment="1">
      <alignment horizontal="center" wrapText="1"/>
    </xf>
    <xf numFmtId="0" fontId="2" fillId="0" borderId="12" xfId="0" applyFont="1" applyBorder="1" applyAlignment="1">
      <alignment horizontal="center" wrapText="1"/>
    </xf>
    <xf numFmtId="3" fontId="2" fillId="0" borderId="0" xfId="0" applyNumberFormat="1" applyFont="1"/>
    <xf numFmtId="0" fontId="2" fillId="0" borderId="3" xfId="0" applyFont="1" applyBorder="1"/>
    <xf numFmtId="0" fontId="2" fillId="0" borderId="4" xfId="0" applyFont="1" applyBorder="1" applyAlignment="1">
      <alignment wrapText="1"/>
    </xf>
    <xf numFmtId="0" fontId="2" fillId="0" borderId="3" xfId="0" applyFont="1" applyBorder="1" applyAlignment="1">
      <alignment wrapText="1"/>
    </xf>
    <xf numFmtId="0" fontId="2" fillId="0" borderId="0" xfId="0" applyFont="1" applyBorder="1" applyAlignment="1">
      <alignment wrapText="1"/>
    </xf>
    <xf numFmtId="0" fontId="2" fillId="0" borderId="0" xfId="0" applyFont="1" applyFill="1"/>
    <xf numFmtId="0" fontId="2" fillId="3" borderId="0" xfId="0" applyFont="1" applyFill="1"/>
    <xf numFmtId="3" fontId="2" fillId="0" borderId="0" xfId="0" applyNumberFormat="1" applyFont="1" applyFill="1"/>
    <xf numFmtId="0" fontId="2" fillId="0" borderId="0" xfId="0" applyFont="1" applyAlignment="1">
      <alignment horizontal="right"/>
    </xf>
    <xf numFmtId="0" fontId="2" fillId="3" borderId="0" xfId="0" applyFont="1" applyFill="1" applyAlignment="1">
      <alignment horizontal="right"/>
    </xf>
    <xf numFmtId="3" fontId="2" fillId="1" borderId="0" xfId="0" applyNumberFormat="1" applyFont="1" applyFill="1" applyBorder="1" applyAlignment="1">
      <alignment horizontal="right"/>
    </xf>
    <xf numFmtId="0" fontId="2" fillId="1" borderId="0" xfId="0" applyFont="1" applyFill="1" applyBorder="1" applyAlignment="1">
      <alignment horizontal="right"/>
    </xf>
    <xf numFmtId="10" fontId="2" fillId="0" borderId="0" xfId="0" applyNumberFormat="1" applyFont="1" applyAlignment="1">
      <alignment horizontal="right"/>
    </xf>
    <xf numFmtId="10" fontId="2" fillId="1" borderId="0" xfId="0" applyNumberFormat="1" applyFont="1" applyFill="1" applyAlignment="1">
      <alignment horizontal="right"/>
    </xf>
    <xf numFmtId="3" fontId="2" fillId="1" borderId="0" xfId="0" applyNumberFormat="1" applyFont="1" applyFill="1" applyAlignment="1">
      <alignment horizontal="right"/>
    </xf>
    <xf numFmtId="0" fontId="2" fillId="1" borderId="0" xfId="0" applyFont="1" applyFill="1" applyAlignment="1">
      <alignment horizontal="right"/>
    </xf>
    <xf numFmtId="3" fontId="2" fillId="1" borderId="3" xfId="0" applyNumberFormat="1" applyFont="1" applyFill="1" applyBorder="1" applyAlignment="1">
      <alignment horizontal="right"/>
    </xf>
    <xf numFmtId="164" fontId="2" fillId="0" borderId="0" xfId="0" applyNumberFormat="1" applyFont="1" applyAlignment="1">
      <alignment horizontal="right"/>
    </xf>
    <xf numFmtId="164" fontId="2" fillId="1" borderId="0" xfId="0" applyNumberFormat="1" applyFont="1" applyFill="1" applyAlignment="1">
      <alignment horizontal="right"/>
    </xf>
    <xf numFmtId="164" fontId="2" fillId="3" borderId="0" xfId="0" applyNumberFormat="1" applyFont="1" applyFill="1" applyAlignment="1">
      <alignment horizontal="right"/>
    </xf>
    <xf numFmtId="3" fontId="2" fillId="1" borderId="4" xfId="0" applyNumberFormat="1" applyFont="1" applyFill="1" applyBorder="1" applyAlignment="1">
      <alignment horizontal="right"/>
    </xf>
    <xf numFmtId="164" fontId="2" fillId="0" borderId="3" xfId="0" applyNumberFormat="1" applyFont="1" applyBorder="1" applyAlignment="1">
      <alignment horizontal="right"/>
    </xf>
    <xf numFmtId="164" fontId="2" fillId="1" borderId="3" xfId="0" applyNumberFormat="1" applyFont="1" applyFill="1" applyBorder="1" applyAlignment="1">
      <alignment horizontal="right"/>
    </xf>
    <xf numFmtId="164" fontId="2" fillId="3" borderId="3" xfId="0" applyNumberFormat="1" applyFont="1" applyFill="1" applyBorder="1" applyAlignment="1">
      <alignment horizontal="right"/>
    </xf>
    <xf numFmtId="164" fontId="2" fillId="1" borderId="4" xfId="0" applyNumberFormat="1" applyFont="1" applyFill="1" applyBorder="1" applyAlignment="1">
      <alignment horizontal="right"/>
    </xf>
    <xf numFmtId="164" fontId="2" fillId="3" borderId="4" xfId="0" applyNumberFormat="1" applyFont="1" applyFill="1" applyBorder="1" applyAlignment="1">
      <alignment horizontal="right"/>
    </xf>
    <xf numFmtId="164" fontId="2" fillId="1" borderId="0" xfId="0" applyNumberFormat="1" applyFont="1" applyFill="1" applyBorder="1" applyAlignment="1">
      <alignment horizontal="right"/>
    </xf>
    <xf numFmtId="164" fontId="2" fillId="3" borderId="0" xfId="0" applyNumberFormat="1" applyFont="1" applyFill="1" applyBorder="1" applyAlignment="1">
      <alignment horizontal="right"/>
    </xf>
    <xf numFmtId="164" fontId="2" fillId="0" borderId="0" xfId="0" applyNumberFormat="1" applyFont="1" applyFill="1" applyAlignment="1">
      <alignment horizontal="right"/>
    </xf>
    <xf numFmtId="164" fontId="2" fillId="0" borderId="3" xfId="0" applyNumberFormat="1" applyFont="1" applyFill="1" applyBorder="1" applyAlignment="1">
      <alignment horizontal="right"/>
    </xf>
    <xf numFmtId="0" fontId="2" fillId="0" borderId="12" xfId="0" applyFont="1" applyBorder="1" applyAlignment="1">
      <alignment horizontal="right" wrapText="1"/>
    </xf>
    <xf numFmtId="0" fontId="2" fillId="0" borderId="5" xfId="0" applyFont="1" applyBorder="1" applyAlignment="1">
      <alignment horizontal="right" wrapText="1"/>
    </xf>
    <xf numFmtId="0" fontId="0" fillId="0" borderId="13" xfId="0" applyBorder="1" applyAlignment="1">
      <alignment horizontal="right"/>
    </xf>
    <xf numFmtId="0" fontId="2" fillId="3" borderId="14" xfId="0" applyFont="1" applyFill="1" applyBorder="1" applyAlignment="1">
      <alignment horizontal="right" wrapText="1"/>
    </xf>
    <xf numFmtId="0" fontId="2" fillId="0" borderId="11" xfId="0" applyFont="1" applyBorder="1" applyAlignment="1">
      <alignment horizontal="right"/>
    </xf>
    <xf numFmtId="0" fontId="1" fillId="3" borderId="11" xfId="0" applyFont="1" applyFill="1" applyBorder="1" applyAlignment="1">
      <alignment horizontal="right" wrapText="1"/>
    </xf>
    <xf numFmtId="0" fontId="2" fillId="0" borderId="11" xfId="0" applyFont="1" applyBorder="1" applyAlignment="1">
      <alignment horizontal="right" wrapText="1"/>
    </xf>
    <xf numFmtId="0" fontId="1" fillId="3" borderId="11" xfId="0" applyFont="1" applyFill="1" applyBorder="1" applyAlignment="1">
      <alignment horizontal="right"/>
    </xf>
    <xf numFmtId="0" fontId="1" fillId="3" borderId="0" xfId="0" applyFont="1" applyFill="1" applyAlignment="1">
      <alignment horizontal="right"/>
    </xf>
    <xf numFmtId="164" fontId="1" fillId="3" borderId="0" xfId="0" applyNumberFormat="1" applyFont="1" applyFill="1" applyAlignment="1">
      <alignment horizontal="right"/>
    </xf>
    <xf numFmtId="164" fontId="1" fillId="3" borderId="3" xfId="0" applyNumberFormat="1" applyFont="1" applyFill="1" applyBorder="1" applyAlignment="1">
      <alignment horizontal="right"/>
    </xf>
    <xf numFmtId="164" fontId="1" fillId="3" borderId="0" xfId="0" applyNumberFormat="1" applyFont="1" applyFill="1" applyBorder="1" applyAlignment="1">
      <alignment horizontal="right"/>
    </xf>
    <xf numFmtId="164" fontId="1" fillId="3" borderId="4" xfId="0" applyNumberFormat="1" applyFont="1" applyFill="1" applyBorder="1" applyAlignment="1">
      <alignment horizontal="right"/>
    </xf>
    <xf numFmtId="0" fontId="1" fillId="0" borderId="0" xfId="0" applyFont="1" applyAlignment="1">
      <alignment horizontal="right"/>
    </xf>
    <xf numFmtId="165" fontId="2" fillId="0" borderId="0" xfId="8" applyNumberFormat="1" applyFont="1" applyAlignment="1">
      <alignment horizontal="right"/>
    </xf>
    <xf numFmtId="0" fontId="2" fillId="3" borderId="8" xfId="0" applyFont="1" applyFill="1" applyBorder="1" applyAlignment="1">
      <alignment horizontal="right"/>
    </xf>
    <xf numFmtId="0" fontId="11" fillId="0" borderId="0" xfId="0" applyFont="1"/>
    <xf numFmtId="0" fontId="11" fillId="0" borderId="0" xfId="0" applyFont="1" applyFill="1"/>
    <xf numFmtId="0" fontId="1" fillId="0" borderId="15" xfId="0" applyFont="1" applyBorder="1"/>
    <xf numFmtId="166" fontId="1" fillId="0" borderId="4" xfId="0" applyNumberFormat="1" applyFont="1" applyBorder="1" applyAlignment="1">
      <alignment horizontal="center" vertical="center"/>
    </xf>
    <xf numFmtId="166" fontId="1" fillId="0" borderId="16" xfId="0" applyNumberFormat="1" applyFont="1" applyBorder="1" applyAlignment="1">
      <alignment horizontal="center" vertical="center"/>
    </xf>
    <xf numFmtId="0" fontId="2" fillId="0" borderId="17" xfId="0" applyFont="1" applyBorder="1"/>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12" fillId="0" borderId="17" xfId="0" applyFont="1" applyBorder="1"/>
    <xf numFmtId="3" fontId="3" fillId="0" borderId="0" xfId="0" applyNumberFormat="1" applyFont="1" applyFill="1" applyBorder="1"/>
    <xf numFmtId="3" fontId="3" fillId="0" borderId="18" xfId="0" applyNumberFormat="1" applyFont="1" applyFill="1" applyBorder="1"/>
    <xf numFmtId="0" fontId="1" fillId="0" borderId="0" xfId="0" applyFont="1" applyBorder="1"/>
    <xf numFmtId="0" fontId="1" fillId="0" borderId="18" xfId="0" applyFont="1" applyBorder="1"/>
    <xf numFmtId="164" fontId="0" fillId="0" borderId="0" xfId="0" applyNumberFormat="1"/>
    <xf numFmtId="3" fontId="11" fillId="0" borderId="0" xfId="0" applyNumberFormat="1" applyFont="1"/>
    <xf numFmtId="164" fontId="11" fillId="0" borderId="0" xfId="0" applyNumberFormat="1" applyFont="1"/>
    <xf numFmtId="164" fontId="2" fillId="0" borderId="0" xfId="0" applyNumberFormat="1" applyFont="1" applyFill="1" applyBorder="1" applyAlignment="1">
      <alignment horizontal="right"/>
    </xf>
    <xf numFmtId="0" fontId="2" fillId="0" borderId="17" xfId="0" applyFont="1" applyFill="1" applyBorder="1" applyAlignment="1">
      <alignment horizontal="left" indent="1"/>
    </xf>
    <xf numFmtId="0" fontId="12" fillId="0" borderId="17" xfId="0" applyFont="1" applyFill="1" applyBorder="1"/>
    <xf numFmtId="0" fontId="2" fillId="0" borderId="19" xfId="0" applyFont="1" applyFill="1" applyBorder="1" applyAlignment="1">
      <alignment horizontal="left" indent="1"/>
    </xf>
    <xf numFmtId="164" fontId="3" fillId="0" borderId="0" xfId="0" applyNumberFormat="1" applyFont="1" applyFill="1" applyBorder="1" applyAlignment="1">
      <alignment horizontal="right" vertical="center" wrapText="1"/>
    </xf>
    <xf numFmtId="164" fontId="3" fillId="0" borderId="2" xfId="0" applyNumberFormat="1" applyFont="1" applyFill="1" applyBorder="1" applyAlignment="1">
      <alignment horizontal="right" vertical="center" wrapText="1"/>
    </xf>
    <xf numFmtId="164" fontId="2" fillId="0" borderId="0" xfId="0" applyNumberFormat="1" applyFont="1" applyFill="1"/>
    <xf numFmtId="164" fontId="5" fillId="0" borderId="2" xfId="0" applyNumberFormat="1" applyFont="1" applyFill="1" applyBorder="1" applyAlignment="1">
      <alignment horizontal="right" vertical="center" wrapText="1"/>
    </xf>
    <xf numFmtId="164" fontId="3" fillId="0" borderId="0" xfId="0" applyNumberFormat="1" applyFont="1" applyFill="1" applyBorder="1" applyAlignment="1">
      <alignment horizontal="right" wrapText="1"/>
    </xf>
    <xf numFmtId="164" fontId="5" fillId="0" borderId="1" xfId="0" applyNumberFormat="1" applyFont="1" applyFill="1" applyBorder="1" applyAlignment="1">
      <alignment horizontal="right" vertical="center" wrapText="1"/>
    </xf>
    <xf numFmtId="164" fontId="0" fillId="0" borderId="0" xfId="0" applyNumberFormat="1" applyFill="1"/>
    <xf numFmtId="164" fontId="3" fillId="0" borderId="4" xfId="0" applyNumberFormat="1" applyFont="1" applyFill="1" applyBorder="1" applyAlignment="1">
      <alignment horizontal="right" vertical="center" wrapText="1"/>
    </xf>
    <xf numFmtId="164" fontId="2" fillId="0" borderId="4" xfId="0" applyNumberFormat="1" applyFont="1" applyFill="1" applyBorder="1" applyAlignment="1">
      <alignment horizontal="right"/>
    </xf>
    <xf numFmtId="165" fontId="2" fillId="3" borderId="0" xfId="8" applyNumberFormat="1" applyFont="1" applyFill="1" applyBorder="1" applyAlignment="1">
      <alignment horizontal="right"/>
    </xf>
    <xf numFmtId="164" fontId="2" fillId="0" borderId="0" xfId="7" applyNumberFormat="1" applyFont="1" applyFill="1" applyAlignment="1">
      <alignment horizontal="right"/>
    </xf>
    <xf numFmtId="10" fontId="2" fillId="3" borderId="0" xfId="0" applyNumberFormat="1" applyFont="1" applyFill="1" applyAlignment="1">
      <alignment horizontal="right"/>
    </xf>
    <xf numFmtId="165" fontId="1" fillId="3" borderId="0" xfId="8" applyNumberFormat="1" applyFont="1" applyFill="1" applyBorder="1" applyAlignment="1">
      <alignment horizontal="right"/>
    </xf>
    <xf numFmtId="164" fontId="5" fillId="0" borderId="3" xfId="0" applyNumberFormat="1" applyFont="1" applyFill="1" applyBorder="1" applyAlignment="1">
      <alignment horizontal="right" vertical="center" wrapText="1"/>
    </xf>
    <xf numFmtId="164" fontId="5" fillId="0" borderId="1" xfId="0" applyNumberFormat="1" applyFont="1" applyFill="1" applyBorder="1" applyAlignment="1">
      <alignment horizontal="right" wrapText="1"/>
    </xf>
    <xf numFmtId="0" fontId="4" fillId="2" borderId="0" xfId="0" applyFont="1" applyFill="1" applyBorder="1" applyAlignment="1">
      <alignment horizontal="center"/>
    </xf>
    <xf numFmtId="166" fontId="1" fillId="0" borderId="20" xfId="0" applyNumberFormat="1" applyFont="1" applyBorder="1" applyAlignment="1">
      <alignment horizontal="center" vertical="center"/>
    </xf>
    <xf numFmtId="0" fontId="2" fillId="0" borderId="21" xfId="0" applyFont="1" applyBorder="1" applyAlignment="1">
      <alignment horizontal="center" vertical="center"/>
    </xf>
    <xf numFmtId="0" fontId="1" fillId="0" borderId="21" xfId="0" applyFont="1" applyBorder="1"/>
    <xf numFmtId="3" fontId="3" fillId="0" borderId="21" xfId="0" applyNumberFormat="1" applyFont="1" applyFill="1" applyBorder="1"/>
    <xf numFmtId="0" fontId="2" fillId="0" borderId="0" xfId="0" applyFont="1" applyFill="1" applyBorder="1"/>
    <xf numFmtId="3" fontId="3" fillId="0" borderId="23" xfId="0" applyNumberFormat="1" applyFont="1" applyFill="1" applyBorder="1"/>
    <xf numFmtId="3" fontId="3" fillId="0" borderId="24" xfId="0" applyNumberFormat="1" applyFont="1" applyFill="1" applyBorder="1"/>
    <xf numFmtId="0" fontId="2" fillId="0" borderId="3" xfId="0" applyFont="1" applyFill="1" applyBorder="1"/>
    <xf numFmtId="0" fontId="2" fillId="0" borderId="0" xfId="0" applyFont="1" applyFill="1" applyAlignment="1">
      <alignment wrapText="1"/>
    </xf>
    <xf numFmtId="0" fontId="2" fillId="0" borderId="4" xfId="0" applyFont="1" applyFill="1" applyBorder="1" applyAlignment="1">
      <alignment wrapText="1"/>
    </xf>
    <xf numFmtId="0" fontId="2" fillId="0" borderId="3" xfId="0" applyFont="1" applyFill="1" applyBorder="1" applyAlignment="1">
      <alignment wrapText="1"/>
    </xf>
    <xf numFmtId="9" fontId="2" fillId="3" borderId="0" xfId="0" applyNumberFormat="1" applyFont="1" applyFill="1" applyAlignment="1">
      <alignment horizontal="right"/>
    </xf>
    <xf numFmtId="10" fontId="1" fillId="3" borderId="0" xfId="0" applyNumberFormat="1" applyFont="1" applyFill="1" applyAlignment="1">
      <alignment horizontal="right"/>
    </xf>
    <xf numFmtId="164" fontId="2" fillId="0" borderId="3" xfId="7" applyNumberFormat="1" applyFont="1" applyFill="1" applyBorder="1" applyAlignment="1">
      <alignment horizontal="right"/>
    </xf>
    <xf numFmtId="3" fontId="2" fillId="1" borderId="21" xfId="0" applyNumberFormat="1" applyFont="1" applyFill="1" applyBorder="1" applyAlignment="1">
      <alignment horizontal="right"/>
    </xf>
    <xf numFmtId="3" fontId="2" fillId="1" borderId="18" xfId="0" applyNumberFormat="1" applyFont="1" applyFill="1" applyBorder="1" applyAlignment="1">
      <alignment horizontal="right"/>
    </xf>
    <xf numFmtId="3" fontId="2" fillId="1" borderId="22" xfId="0" applyNumberFormat="1" applyFont="1" applyFill="1" applyBorder="1" applyAlignment="1">
      <alignment horizontal="right"/>
    </xf>
    <xf numFmtId="3" fontId="2" fillId="1" borderId="23" xfId="0" applyNumberFormat="1" applyFont="1" applyFill="1" applyBorder="1" applyAlignment="1">
      <alignment horizontal="right"/>
    </xf>
    <xf numFmtId="3" fontId="2" fillId="1" borderId="24" xfId="0" applyNumberFormat="1" applyFont="1" applyFill="1" applyBorder="1" applyAlignment="1">
      <alignment horizontal="right"/>
    </xf>
    <xf numFmtId="0" fontId="5" fillId="2" borderId="0" xfId="0" applyFont="1" applyFill="1" applyBorder="1" applyAlignment="1">
      <alignment horizontal="center"/>
    </xf>
    <xf numFmtId="17" fontId="2" fillId="0" borderId="0" xfId="0" applyNumberFormat="1" applyFont="1" applyFill="1"/>
    <xf numFmtId="0" fontId="2" fillId="0" borderId="0" xfId="0" applyFont="1" applyAlignment="1">
      <alignment horizontal="left"/>
    </xf>
    <xf numFmtId="10" fontId="1" fillId="0" borderId="0" xfId="0" applyNumberFormat="1" applyFont="1" applyAlignment="1">
      <alignment horizontal="left"/>
    </xf>
    <xf numFmtId="164" fontId="2" fillId="2" borderId="3" xfId="0" applyNumberFormat="1" applyFont="1" applyFill="1" applyBorder="1" applyAlignment="1">
      <alignment horizontal="right"/>
    </xf>
    <xf numFmtId="164" fontId="2" fillId="2" borderId="0" xfId="0" applyNumberFormat="1" applyFont="1" applyFill="1" applyAlignment="1">
      <alignment horizontal="right"/>
    </xf>
    <xf numFmtId="164" fontId="2" fillId="2" borderId="4" xfId="0" applyNumberFormat="1" applyFont="1" applyFill="1" applyBorder="1" applyAlignment="1">
      <alignment horizontal="right"/>
    </xf>
    <xf numFmtId="0" fontId="16" fillId="2" borderId="0" xfId="0" applyFont="1" applyFill="1" applyAlignment="1">
      <alignment wrapText="1"/>
    </xf>
    <xf numFmtId="0" fontId="0" fillId="2" borderId="0" xfId="0" applyFill="1" applyAlignment="1">
      <alignment wrapText="1"/>
    </xf>
    <xf numFmtId="0" fontId="17" fillId="2" borderId="0" xfId="0" applyFont="1" applyFill="1" applyAlignment="1">
      <alignment horizontal="justify" vertical="center" wrapText="1"/>
    </xf>
    <xf numFmtId="0" fontId="19" fillId="2" borderId="0" xfId="0" applyFont="1" applyFill="1" applyAlignment="1">
      <alignment horizontal="left" vertical="center" wrapText="1"/>
    </xf>
    <xf numFmtId="0" fontId="17" fillId="2" borderId="0" xfId="0" applyFont="1" applyFill="1" applyAlignment="1">
      <alignment horizontal="left" vertical="center" wrapText="1"/>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14" xfId="0" applyFont="1" applyFill="1" applyBorder="1" applyAlignment="1">
      <alignment horizontal="center" vertic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cellXfs>
  <cellStyles count="13">
    <cellStyle name="=C:\WINNT35\SYSTEM32\COMMAND.COM 2" xfId="12"/>
    <cellStyle name="Comma" xfId="7" builtinId="3"/>
    <cellStyle name="Comma [0] 2" xfId="6"/>
    <cellStyle name="Comma 2" xfId="5"/>
    <cellStyle name="Comma 3" xfId="9"/>
    <cellStyle name="Comma 5 2" xfId="10"/>
    <cellStyle name="Currency [0] 2" xfId="4"/>
    <cellStyle name="Currency 2" xfId="3"/>
    <cellStyle name="Normal" xfId="0" builtinId="0"/>
    <cellStyle name="Normal 2" xfId="1"/>
    <cellStyle name="Normal 3" xfId="11"/>
    <cellStyle name="Percent" xfId="8" builtinId="5"/>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609599</xdr:colOff>
      <xdr:row>4</xdr:row>
      <xdr:rowOff>190499</xdr:rowOff>
    </xdr:from>
    <xdr:to>
      <xdr:col>8</xdr:col>
      <xdr:colOff>600074</xdr:colOff>
      <xdr:row>8</xdr:row>
      <xdr:rowOff>104774</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8799" y="952499"/>
          <a:ext cx="3648075" cy="676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L16"/>
  <sheetViews>
    <sheetView showGridLines="0" tabSelected="1" workbookViewId="0">
      <selection activeCell="E20" sqref="E20"/>
    </sheetView>
  </sheetViews>
  <sheetFormatPr defaultRowHeight="14.5" x14ac:dyDescent="0.35"/>
  <sheetData>
    <row r="14" spans="1:12" ht="15" thickBot="1" x14ac:dyDescent="0.4"/>
    <row r="15" spans="1:12" ht="15" customHeight="1" x14ac:dyDescent="0.35">
      <c r="A15" s="170" t="s">
        <v>185</v>
      </c>
      <c r="B15" s="171"/>
      <c r="C15" s="171"/>
      <c r="D15" s="171"/>
      <c r="E15" s="171"/>
      <c r="F15" s="171"/>
      <c r="G15" s="171"/>
      <c r="H15" s="171"/>
      <c r="I15" s="171"/>
      <c r="J15" s="171"/>
      <c r="K15" s="171"/>
      <c r="L15" s="172"/>
    </row>
    <row r="16" spans="1:12" ht="15" thickBot="1" x14ac:dyDescent="0.4">
      <c r="A16" s="173"/>
      <c r="B16" s="174"/>
      <c r="C16" s="174"/>
      <c r="D16" s="174"/>
      <c r="E16" s="174"/>
      <c r="F16" s="174"/>
      <c r="G16" s="174"/>
      <c r="H16" s="174"/>
      <c r="I16" s="174"/>
      <c r="J16" s="174"/>
      <c r="K16" s="174"/>
      <c r="L16" s="175"/>
    </row>
  </sheetData>
  <mergeCells count="1">
    <mergeCell ref="A15:L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3"/>
  <sheetViews>
    <sheetView workbookViewId="0"/>
  </sheetViews>
  <sheetFormatPr defaultRowHeight="14.5" x14ac:dyDescent="0.35"/>
  <cols>
    <col min="1" max="1" width="5.26953125" style="166" customWidth="1"/>
    <col min="2" max="2" width="111.453125" style="166" customWidth="1"/>
    <col min="3" max="3" width="8.7265625" style="166" customWidth="1"/>
    <col min="4" max="16384" width="8.7265625" style="166"/>
  </cols>
  <sheetData>
    <row r="2" spans="2:2" ht="28" x14ac:dyDescent="0.6">
      <c r="B2" s="165" t="s">
        <v>191</v>
      </c>
    </row>
    <row r="3" spans="2:2" ht="9" customHeight="1" x14ac:dyDescent="0.35"/>
    <row r="4" spans="2:2" ht="18" x14ac:dyDescent="0.35">
      <c r="B4" s="167" t="s">
        <v>186</v>
      </c>
    </row>
    <row r="5" spans="2:2" ht="63" x14ac:dyDescent="0.35">
      <c r="B5" s="167" t="s">
        <v>187</v>
      </c>
    </row>
    <row r="6" spans="2:2" ht="9" customHeight="1" x14ac:dyDescent="0.35">
      <c r="B6" s="167"/>
    </row>
    <row r="7" spans="2:2" x14ac:dyDescent="0.35">
      <c r="B7" s="168" t="s">
        <v>188</v>
      </c>
    </row>
    <row r="8" spans="2:2" ht="18" x14ac:dyDescent="0.35">
      <c r="B8" s="169" t="s">
        <v>189</v>
      </c>
    </row>
    <row r="9" spans="2:2" ht="5.5" customHeight="1" x14ac:dyDescent="0.35">
      <c r="B9" s="169"/>
    </row>
    <row r="10" spans="2:2" ht="18" x14ac:dyDescent="0.35">
      <c r="B10" s="167" t="s">
        <v>190</v>
      </c>
    </row>
    <row r="12" spans="2:2" x14ac:dyDescent="0.35">
      <c r="B12" s="168" t="s">
        <v>192</v>
      </c>
    </row>
    <row r="13" spans="2:2" ht="18" x14ac:dyDescent="0.35">
      <c r="B13" s="169" t="s">
        <v>193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zoomScaleNormal="100" workbookViewId="0">
      <pane xSplit="2" ySplit="5" topLeftCell="C6" activePane="bottomRight" state="frozenSplit"/>
      <selection activeCell="D40" sqref="D40"/>
      <selection pane="topRight" activeCell="D40" sqref="D40"/>
      <selection pane="bottomLeft" activeCell="D40" sqref="D40"/>
      <selection pane="bottomRight" activeCell="E34" sqref="E34"/>
    </sheetView>
  </sheetViews>
  <sheetFormatPr defaultColWidth="56.26953125" defaultRowHeight="11.5" x14ac:dyDescent="0.25"/>
  <cols>
    <col min="1" max="1" width="6" style="3" customWidth="1"/>
    <col min="2" max="2" width="50.7265625" style="24" bestFit="1" customWidth="1"/>
    <col min="3" max="3" width="7" style="4" bestFit="1" customWidth="1"/>
    <col min="4" max="4" width="6.54296875" style="6" bestFit="1" customWidth="1"/>
    <col min="5" max="5" width="10.7265625" style="6" customWidth="1"/>
    <col min="6" max="6" width="11.54296875" style="6" customWidth="1"/>
    <col min="7" max="16384" width="56.26953125" style="6"/>
  </cols>
  <sheetData>
    <row r="1" spans="1:4" x14ac:dyDescent="0.25">
      <c r="A1" s="2" t="s">
        <v>0</v>
      </c>
    </row>
    <row r="2" spans="1:4" x14ac:dyDescent="0.25">
      <c r="A2" s="2" t="s">
        <v>1</v>
      </c>
    </row>
    <row r="3" spans="1:4" s="5" customFormat="1" ht="36" customHeight="1" x14ac:dyDescent="0.25">
      <c r="A3" s="7"/>
      <c r="B3" s="25"/>
      <c r="C3" s="138"/>
    </row>
    <row r="4" spans="1:4" s="5" customFormat="1" ht="11.5" customHeight="1" x14ac:dyDescent="0.25">
      <c r="A4" s="7"/>
      <c r="B4" s="25"/>
      <c r="C4" s="19"/>
    </row>
    <row r="5" spans="1:4" s="23" customFormat="1" ht="23" x14ac:dyDescent="0.25">
      <c r="A5" s="20"/>
      <c r="B5" s="21"/>
      <c r="C5" s="22" t="s">
        <v>27</v>
      </c>
      <c r="D5" s="22" t="s">
        <v>88</v>
      </c>
    </row>
    <row r="6" spans="1:4" s="12" customFormat="1" x14ac:dyDescent="0.25">
      <c r="A6" s="9"/>
      <c r="B6" s="10"/>
      <c r="C6" s="11"/>
    </row>
    <row r="7" spans="1:4" s="12" customFormat="1" x14ac:dyDescent="0.25">
      <c r="A7" s="9"/>
      <c r="B7" s="13" t="s">
        <v>2</v>
      </c>
      <c r="C7" s="11"/>
    </row>
    <row r="8" spans="1:4" s="12" customFormat="1" x14ac:dyDescent="0.25">
      <c r="A8" s="9"/>
      <c r="B8" s="14" t="s">
        <v>89</v>
      </c>
      <c r="C8" s="34">
        <v>1514</v>
      </c>
      <c r="D8" s="34">
        <v>906</v>
      </c>
    </row>
    <row r="9" spans="1:4" s="12" customFormat="1" x14ac:dyDescent="0.25">
      <c r="A9" s="9"/>
      <c r="B9" s="14" t="s">
        <v>162</v>
      </c>
      <c r="C9" s="34">
        <v>112</v>
      </c>
      <c r="D9" s="34">
        <v>79</v>
      </c>
    </row>
    <row r="10" spans="1:4" s="12" customFormat="1" x14ac:dyDescent="0.25">
      <c r="A10" s="9"/>
      <c r="B10" s="14" t="s">
        <v>159</v>
      </c>
      <c r="C10" s="34">
        <v>190</v>
      </c>
      <c r="D10" s="34">
        <v>110</v>
      </c>
    </row>
    <row r="11" spans="1:4" s="12" customFormat="1" x14ac:dyDescent="0.25">
      <c r="A11" s="9"/>
      <c r="B11" s="14" t="s">
        <v>90</v>
      </c>
      <c r="C11" s="34">
        <v>44</v>
      </c>
      <c r="D11" s="34">
        <v>55</v>
      </c>
    </row>
    <row r="12" spans="1:4" s="12" customFormat="1" x14ac:dyDescent="0.25">
      <c r="A12" s="9"/>
      <c r="B12" s="13" t="s">
        <v>130</v>
      </c>
      <c r="C12" s="126">
        <f>SUM(C8:C11)</f>
        <v>1860</v>
      </c>
      <c r="D12" s="126">
        <f>SUM(D8:D11)</f>
        <v>1150</v>
      </c>
    </row>
    <row r="13" spans="1:4" s="12" customFormat="1" x14ac:dyDescent="0.25">
      <c r="A13" s="9"/>
      <c r="B13" s="14"/>
      <c r="C13" s="11"/>
      <c r="D13" s="11"/>
    </row>
    <row r="14" spans="1:4" s="12" customFormat="1" x14ac:dyDescent="0.25">
      <c r="A14" s="9"/>
      <c r="B14" s="13" t="s">
        <v>3</v>
      </c>
      <c r="C14" s="11"/>
      <c r="D14" s="11"/>
    </row>
    <row r="15" spans="1:4" s="12" customFormat="1" x14ac:dyDescent="0.25">
      <c r="A15" s="9"/>
      <c r="B15" s="14" t="s">
        <v>4</v>
      </c>
      <c r="C15" s="34">
        <v>-116</v>
      </c>
      <c r="D15" s="34">
        <v>-82</v>
      </c>
    </row>
    <row r="16" spans="1:4" s="12" customFormat="1" x14ac:dyDescent="0.25">
      <c r="A16" s="9"/>
      <c r="B16" s="14" t="s">
        <v>5</v>
      </c>
      <c r="C16" s="34">
        <v>-243</v>
      </c>
      <c r="D16" s="34">
        <v>-135</v>
      </c>
    </row>
    <row r="17" spans="1:5" s="12" customFormat="1" x14ac:dyDescent="0.25">
      <c r="A17" s="9"/>
      <c r="B17" s="14" t="s">
        <v>6</v>
      </c>
      <c r="C17" s="34">
        <v>-185</v>
      </c>
      <c r="D17" s="34">
        <v>-105</v>
      </c>
    </row>
    <row r="18" spans="1:5" s="12" customFormat="1" x14ac:dyDescent="0.25">
      <c r="A18" s="9"/>
      <c r="B18" s="14" t="s">
        <v>7</v>
      </c>
      <c r="C18" s="34">
        <v>-429</v>
      </c>
      <c r="D18" s="34">
        <v>-9</v>
      </c>
    </row>
    <row r="19" spans="1:5" s="12" customFormat="1" x14ac:dyDescent="0.25">
      <c r="A19" s="9"/>
      <c r="B19" s="14" t="s">
        <v>166</v>
      </c>
      <c r="C19" s="123">
        <v>-105</v>
      </c>
      <c r="D19" s="123">
        <v>-60</v>
      </c>
    </row>
    <row r="20" spans="1:5" s="12" customFormat="1" x14ac:dyDescent="0.25">
      <c r="A20" s="9"/>
      <c r="B20" s="13" t="s">
        <v>8</v>
      </c>
      <c r="C20" s="126">
        <f>SUM(C15:C19)</f>
        <v>-1078</v>
      </c>
      <c r="D20" s="126">
        <f>SUM(D15:D19)</f>
        <v>-391</v>
      </c>
    </row>
    <row r="21" spans="1:5" s="12" customFormat="1" x14ac:dyDescent="0.25">
      <c r="A21" s="9"/>
      <c r="B21" s="14"/>
      <c r="C21" s="11"/>
      <c r="D21" s="11"/>
    </row>
    <row r="22" spans="1:5" s="12" customFormat="1" ht="23" x14ac:dyDescent="0.25">
      <c r="A22" s="9"/>
      <c r="B22" s="13" t="s">
        <v>167</v>
      </c>
      <c r="C22" s="137">
        <f>SUM(C8:C11,C20)</f>
        <v>782</v>
      </c>
      <c r="D22" s="137">
        <f>SUM(D8:D11,D20)</f>
        <v>759</v>
      </c>
      <c r="E22" s="125"/>
    </row>
    <row r="23" spans="1:5" s="12" customFormat="1" x14ac:dyDescent="0.25">
      <c r="A23" s="9"/>
      <c r="B23" s="14"/>
      <c r="C23" s="11"/>
      <c r="D23" s="11"/>
    </row>
    <row r="24" spans="1:5" s="12" customFormat="1" x14ac:dyDescent="0.25">
      <c r="A24" s="9"/>
      <c r="B24" s="14" t="s">
        <v>9</v>
      </c>
      <c r="C24" s="34">
        <v>-513</v>
      </c>
      <c r="D24" s="34">
        <v>-301</v>
      </c>
    </row>
    <row r="25" spans="1:5" s="12" customFormat="1" x14ac:dyDescent="0.25">
      <c r="A25" s="9"/>
      <c r="B25" s="14" t="s">
        <v>10</v>
      </c>
      <c r="C25" s="123">
        <v>-38</v>
      </c>
      <c r="D25" s="123">
        <v>-29</v>
      </c>
    </row>
    <row r="26" spans="1:5" s="12" customFormat="1" x14ac:dyDescent="0.25">
      <c r="A26" s="9"/>
      <c r="B26" s="13" t="s">
        <v>11</v>
      </c>
      <c r="C26" s="126">
        <f>SUM(C24:C25)</f>
        <v>-551</v>
      </c>
      <c r="D26" s="126">
        <f>SUM(D24:D25)</f>
        <v>-330</v>
      </c>
    </row>
    <row r="27" spans="1:5" s="12" customFormat="1" x14ac:dyDescent="0.25">
      <c r="A27" s="9"/>
      <c r="B27" s="14"/>
    </row>
    <row r="28" spans="1:5" s="12" customFormat="1" x14ac:dyDescent="0.25">
      <c r="A28" s="9"/>
      <c r="B28" s="14" t="s">
        <v>93</v>
      </c>
      <c r="C28" s="12">
        <v>68</v>
      </c>
      <c r="D28" s="12">
        <v>131</v>
      </c>
    </row>
    <row r="29" spans="1:5" s="12" customFormat="1" x14ac:dyDescent="0.25">
      <c r="A29" s="9"/>
      <c r="B29" s="14" t="s">
        <v>94</v>
      </c>
      <c r="C29" s="12">
        <v>-679</v>
      </c>
      <c r="D29" s="12">
        <v>-476</v>
      </c>
    </row>
    <row r="30" spans="1:5" s="12" customFormat="1" x14ac:dyDescent="0.25">
      <c r="A30" s="9"/>
      <c r="B30" s="13" t="s">
        <v>12</v>
      </c>
      <c r="C30" s="126">
        <f>SUM(C28:C29)</f>
        <v>-611</v>
      </c>
      <c r="D30" s="126">
        <f>SUM(D28:D29)</f>
        <v>-345</v>
      </c>
    </row>
    <row r="31" spans="1:5" s="12" customFormat="1" x14ac:dyDescent="0.25">
      <c r="A31" s="9"/>
      <c r="B31" s="13"/>
    </row>
    <row r="32" spans="1:5" s="12" customFormat="1" x14ac:dyDescent="0.25">
      <c r="A32" s="9"/>
      <c r="B32" s="14" t="s">
        <v>13</v>
      </c>
      <c r="C32" s="123">
        <v>17</v>
      </c>
      <c r="D32" s="123">
        <v>115</v>
      </c>
    </row>
    <row r="33" spans="1:4" s="12" customFormat="1" x14ac:dyDescent="0.25">
      <c r="A33" s="9"/>
      <c r="B33" s="13" t="s">
        <v>168</v>
      </c>
      <c r="C33" s="126">
        <f>C22+C26+C30+C32</f>
        <v>-363</v>
      </c>
      <c r="D33" s="126">
        <f>D22+D26+D30+D32</f>
        <v>199</v>
      </c>
    </row>
    <row r="34" spans="1:4" s="12" customFormat="1" x14ac:dyDescent="0.25">
      <c r="A34" s="9"/>
      <c r="B34" s="14"/>
      <c r="C34" s="11"/>
      <c r="D34" s="11"/>
    </row>
    <row r="35" spans="1:4" s="12" customFormat="1" x14ac:dyDescent="0.25">
      <c r="A35" s="9"/>
      <c r="B35" s="14" t="s">
        <v>169</v>
      </c>
      <c r="C35" s="123">
        <v>-10</v>
      </c>
      <c r="D35" s="123">
        <v>45</v>
      </c>
    </row>
    <row r="36" spans="1:4" s="12" customFormat="1" x14ac:dyDescent="0.25">
      <c r="A36" s="9"/>
      <c r="B36" s="13" t="s">
        <v>170</v>
      </c>
      <c r="C36" s="126">
        <f>SUM(C33,C35)</f>
        <v>-373</v>
      </c>
      <c r="D36" s="126">
        <f t="shared" ref="D36" si="0">SUM(D33,D35)</f>
        <v>244</v>
      </c>
    </row>
    <row r="37" spans="1:4" s="12" customFormat="1" x14ac:dyDescent="0.25">
      <c r="A37" s="9"/>
      <c r="B37" s="13"/>
      <c r="C37" s="31"/>
      <c r="D37" s="31"/>
    </row>
    <row r="38" spans="1:4" s="12" customFormat="1" ht="12" x14ac:dyDescent="0.25">
      <c r="A38" s="9"/>
      <c r="B38" s="43" t="s">
        <v>14</v>
      </c>
      <c r="C38" s="31"/>
      <c r="D38" s="31"/>
    </row>
    <row r="39" spans="1:4" s="12" customFormat="1" x14ac:dyDescent="0.25">
      <c r="A39" s="9"/>
      <c r="B39" s="14" t="s">
        <v>91</v>
      </c>
      <c r="C39" s="31">
        <v>0</v>
      </c>
      <c r="D39" s="34">
        <v>8</v>
      </c>
    </row>
    <row r="40" spans="1:4" s="12" customFormat="1" x14ac:dyDescent="0.25">
      <c r="A40" s="9"/>
      <c r="B40" s="13" t="s">
        <v>92</v>
      </c>
      <c r="C40" s="126">
        <f>SUM(C36,C39)</f>
        <v>-373</v>
      </c>
      <c r="D40" s="126">
        <f t="shared" ref="D40" si="1">SUM(D36,D39)</f>
        <v>252</v>
      </c>
    </row>
    <row r="41" spans="1:4" s="12" customFormat="1" x14ac:dyDescent="0.25">
      <c r="A41" s="9"/>
      <c r="B41" s="13"/>
      <c r="C41" s="31"/>
      <c r="D41" s="31"/>
    </row>
    <row r="42" spans="1:4" s="12" customFormat="1" x14ac:dyDescent="0.25">
      <c r="A42" s="9"/>
      <c r="B42" s="14" t="s">
        <v>171</v>
      </c>
      <c r="C42" s="11"/>
      <c r="D42" s="11"/>
    </row>
    <row r="43" spans="1:4" s="12" customFormat="1" x14ac:dyDescent="0.25">
      <c r="A43" s="9"/>
      <c r="B43" s="14" t="s">
        <v>172</v>
      </c>
      <c r="C43" s="11"/>
      <c r="D43" s="11"/>
    </row>
    <row r="44" spans="1:4" s="12" customFormat="1" x14ac:dyDescent="0.25">
      <c r="A44" s="9"/>
      <c r="B44" s="26" t="s">
        <v>25</v>
      </c>
      <c r="C44" s="34">
        <v>-57</v>
      </c>
      <c r="D44" s="34">
        <v>-83</v>
      </c>
    </row>
    <row r="45" spans="1:4" s="12" customFormat="1" x14ac:dyDescent="0.25">
      <c r="A45" s="9"/>
      <c r="B45" s="26" t="s">
        <v>26</v>
      </c>
      <c r="C45" s="34">
        <v>-125</v>
      </c>
      <c r="D45" s="34">
        <v>365</v>
      </c>
    </row>
    <row r="46" spans="1:4" s="12" customFormat="1" x14ac:dyDescent="0.25">
      <c r="A46" s="9"/>
      <c r="B46" s="14"/>
      <c r="C46" s="124">
        <f>SUM(C44:C45)</f>
        <v>-182</v>
      </c>
      <c r="D46" s="124">
        <f t="shared" ref="D46" si="2">SUM(D44:D45)</f>
        <v>282</v>
      </c>
    </row>
    <row r="47" spans="1:4" s="29" customFormat="1" ht="22.15" customHeight="1" x14ac:dyDescent="0.25">
      <c r="A47" s="27"/>
      <c r="B47" s="28" t="s">
        <v>173</v>
      </c>
      <c r="C47" s="127">
        <v>-191</v>
      </c>
      <c r="D47" s="127">
        <v>-30</v>
      </c>
    </row>
    <row r="48" spans="1:4" s="12" customFormat="1" ht="12" thickBot="1" x14ac:dyDescent="0.3">
      <c r="A48" s="9"/>
      <c r="B48" s="15"/>
      <c r="C48" s="136">
        <f>SUM(C46:C47)</f>
        <v>-373</v>
      </c>
      <c r="D48" s="136">
        <f t="shared" ref="D48" si="3">SUM(D46:D47)</f>
        <v>252</v>
      </c>
    </row>
    <row r="49" spans="1:4" s="12" customFormat="1" x14ac:dyDescent="0.25">
      <c r="A49" s="9"/>
      <c r="B49" s="10"/>
      <c r="C49" s="34"/>
      <c r="D49" s="34"/>
    </row>
    <row r="50" spans="1:4" s="12" customFormat="1" x14ac:dyDescent="0.25">
      <c r="A50" s="9"/>
      <c r="B50" s="10" t="s">
        <v>15</v>
      </c>
      <c r="C50" s="34"/>
      <c r="D50" s="34"/>
    </row>
    <row r="51" spans="1:4" s="12" customFormat="1" ht="12" x14ac:dyDescent="0.25">
      <c r="A51" s="9"/>
      <c r="B51" s="16" t="s">
        <v>23</v>
      </c>
      <c r="C51" s="34"/>
      <c r="D51" s="34"/>
    </row>
    <row r="52" spans="1:4" s="12" customFormat="1" x14ac:dyDescent="0.25">
      <c r="A52" s="9"/>
      <c r="B52" s="17" t="s">
        <v>16</v>
      </c>
      <c r="C52" s="34">
        <v>-50</v>
      </c>
      <c r="D52" s="34">
        <v>26</v>
      </c>
    </row>
    <row r="53" spans="1:4" s="12" customFormat="1" x14ac:dyDescent="0.25">
      <c r="A53" s="9"/>
      <c r="B53" s="17" t="s">
        <v>17</v>
      </c>
      <c r="C53" s="123">
        <v>-10</v>
      </c>
      <c r="D53" s="123">
        <v>-3</v>
      </c>
    </row>
    <row r="54" spans="1:4" s="12" customFormat="1" x14ac:dyDescent="0.25">
      <c r="A54" s="9"/>
      <c r="B54" s="10" t="s">
        <v>18</v>
      </c>
      <c r="C54" s="126">
        <f>SUM(C52:C53)</f>
        <v>-60</v>
      </c>
      <c r="D54" s="126">
        <f>SUM(D52:D53)</f>
        <v>23</v>
      </c>
    </row>
    <row r="55" spans="1:4" s="12" customFormat="1" x14ac:dyDescent="0.25">
      <c r="A55" s="9"/>
      <c r="B55" s="10" t="s">
        <v>19</v>
      </c>
      <c r="C55" s="126">
        <f>SUM(C48,C54)</f>
        <v>-433</v>
      </c>
      <c r="D55" s="126">
        <f>SUM(D48,D54)</f>
        <v>275</v>
      </c>
    </row>
    <row r="56" spans="1:4" s="12" customFormat="1" ht="12" x14ac:dyDescent="0.25">
      <c r="A56" s="9"/>
      <c r="B56" s="16"/>
      <c r="C56" s="34"/>
      <c r="D56" s="34"/>
    </row>
    <row r="57" spans="1:4" s="12" customFormat="1" x14ac:dyDescent="0.25">
      <c r="A57" s="9"/>
      <c r="B57" s="10" t="s">
        <v>24</v>
      </c>
      <c r="C57" s="34"/>
      <c r="D57" s="34"/>
    </row>
    <row r="58" spans="1:4" s="12" customFormat="1" x14ac:dyDescent="0.25">
      <c r="A58" s="9"/>
      <c r="B58" s="17" t="s">
        <v>20</v>
      </c>
    </row>
    <row r="59" spans="1:4" s="12" customFormat="1" x14ac:dyDescent="0.25">
      <c r="A59" s="9"/>
      <c r="B59" s="26" t="s">
        <v>25</v>
      </c>
      <c r="C59" s="34">
        <v>-81</v>
      </c>
      <c r="D59" s="34">
        <v>-86</v>
      </c>
    </row>
    <row r="60" spans="1:4" s="12" customFormat="1" x14ac:dyDescent="0.25">
      <c r="A60" s="9"/>
      <c r="B60" s="26" t="s">
        <v>26</v>
      </c>
      <c r="C60" s="34">
        <v>-176</v>
      </c>
      <c r="D60" s="34">
        <v>389</v>
      </c>
    </row>
    <row r="61" spans="1:4" s="12" customFormat="1" x14ac:dyDescent="0.25">
      <c r="A61" s="9"/>
      <c r="B61" s="17" t="s">
        <v>173</v>
      </c>
      <c r="C61" s="123">
        <v>-176</v>
      </c>
      <c r="D61" s="123">
        <v>-28</v>
      </c>
    </row>
    <row r="62" spans="1:4" s="12" customFormat="1" x14ac:dyDescent="0.25">
      <c r="A62" s="9"/>
      <c r="B62" s="17"/>
      <c r="C62" s="126">
        <f>SUM(C59:C61)</f>
        <v>-433</v>
      </c>
      <c r="D62" s="126">
        <f t="shared" ref="D62" si="4">SUM(D59:D61)</f>
        <v>275</v>
      </c>
    </row>
    <row r="63" spans="1:4" x14ac:dyDescent="0.25">
      <c r="B63" s="18"/>
      <c r="C63" s="35"/>
      <c r="D63" s="62"/>
    </row>
    <row r="64" spans="1:4" x14ac:dyDescent="0.25">
      <c r="B64" s="18"/>
    </row>
    <row r="65" spans="2:2" x14ac:dyDescent="0.25">
      <c r="B65" s="18"/>
    </row>
    <row r="66" spans="2:2" x14ac:dyDescent="0.25">
      <c r="B66" s="18"/>
    </row>
  </sheetData>
  <pageMargins left="0.7" right="0.7" top="0.75" bottom="0.75" header="0.3" footer="0.3"/>
  <pageSetup paperSize="9" orientation="portrait" verticalDpi="0" r:id="rId1"/>
  <customProperties>
    <customPr name="SheetOptions" r:id="rId2"/>
    <customPr name="WORKBKFUNCTIONCACHE"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pane xSplit="2" ySplit="5" topLeftCell="C6" activePane="bottomRight" state="frozen"/>
      <selection activeCell="D40" sqref="D40"/>
      <selection pane="topRight" activeCell="D40" sqref="D40"/>
      <selection pane="bottomLeft" activeCell="D40" sqref="D40"/>
      <selection pane="bottomRight" activeCell="F53" sqref="F53"/>
    </sheetView>
  </sheetViews>
  <sheetFormatPr defaultRowHeight="14.5" x14ac:dyDescent="0.35"/>
  <cols>
    <col min="1" max="1" width="4.1796875" customWidth="1"/>
    <col min="2" max="2" width="38.26953125" customWidth="1"/>
    <col min="3" max="3" width="7.26953125" style="32" bestFit="1" customWidth="1"/>
    <col min="6" max="6" width="10.453125" bestFit="1" customWidth="1"/>
  </cols>
  <sheetData>
    <row r="1" spans="1:4" x14ac:dyDescent="0.35">
      <c r="A1" s="2" t="s">
        <v>0</v>
      </c>
      <c r="B1" s="3"/>
      <c r="C1" s="36"/>
    </row>
    <row r="2" spans="1:4" x14ac:dyDescent="0.35">
      <c r="A2" s="2" t="s">
        <v>28</v>
      </c>
      <c r="B2" s="3"/>
      <c r="C2" s="36"/>
    </row>
    <row r="3" spans="1:4" x14ac:dyDescent="0.35">
      <c r="A3" s="30"/>
      <c r="B3" s="30"/>
      <c r="C3" s="158"/>
    </row>
    <row r="4" spans="1:4" ht="14.5" customHeight="1" x14ac:dyDescent="0.35">
      <c r="A4" s="3"/>
      <c r="B4" s="3"/>
      <c r="C4" s="36"/>
    </row>
    <row r="5" spans="1:4" ht="23" x14ac:dyDescent="0.35">
      <c r="A5" s="3"/>
      <c r="B5" s="8"/>
      <c r="C5" s="37" t="s">
        <v>27</v>
      </c>
      <c r="D5" s="22" t="s">
        <v>88</v>
      </c>
    </row>
    <row r="6" spans="1:4" x14ac:dyDescent="0.35">
      <c r="A6" s="3"/>
      <c r="B6" s="8" t="s">
        <v>29</v>
      </c>
      <c r="C6" s="38"/>
    </row>
    <row r="7" spans="1:4" x14ac:dyDescent="0.35">
      <c r="A7" s="3"/>
      <c r="B7" s="8" t="s">
        <v>30</v>
      </c>
      <c r="C7" s="35"/>
    </row>
    <row r="8" spans="1:4" x14ac:dyDescent="0.35">
      <c r="A8" s="3"/>
      <c r="B8" s="18" t="s">
        <v>31</v>
      </c>
      <c r="C8" s="34">
        <v>1249</v>
      </c>
      <c r="D8" s="34">
        <v>2879</v>
      </c>
    </row>
    <row r="9" spans="1:4" x14ac:dyDescent="0.35">
      <c r="A9" s="3"/>
      <c r="B9" s="18" t="s">
        <v>32</v>
      </c>
      <c r="C9" s="34">
        <v>117</v>
      </c>
      <c r="D9" s="34">
        <v>84</v>
      </c>
    </row>
    <row r="10" spans="1:4" x14ac:dyDescent="0.35">
      <c r="A10" s="3"/>
      <c r="B10" s="18" t="s">
        <v>33</v>
      </c>
      <c r="C10" s="123">
        <v>4</v>
      </c>
      <c r="D10" s="123">
        <v>0</v>
      </c>
    </row>
    <row r="11" spans="1:4" x14ac:dyDescent="0.35">
      <c r="A11" s="3"/>
      <c r="B11" s="8" t="s">
        <v>34</v>
      </c>
      <c r="C11" s="126">
        <f>SUM(C8:C10)</f>
        <v>1370</v>
      </c>
      <c r="D11" s="126">
        <f t="shared" ref="D11" si="0">SUM(D8:D10)</f>
        <v>2963</v>
      </c>
    </row>
    <row r="12" spans="1:4" x14ac:dyDescent="0.35">
      <c r="A12" s="3"/>
      <c r="B12" s="18"/>
      <c r="C12" s="34"/>
      <c r="D12" s="34"/>
    </row>
    <row r="13" spans="1:4" x14ac:dyDescent="0.35">
      <c r="A13" s="3"/>
      <c r="B13" s="8" t="s">
        <v>35</v>
      </c>
      <c r="C13" s="34"/>
      <c r="D13" s="34"/>
    </row>
    <row r="14" spans="1:4" x14ac:dyDescent="0.35">
      <c r="A14" s="3"/>
      <c r="B14" s="18" t="s">
        <v>36</v>
      </c>
      <c r="C14" s="34">
        <v>1092</v>
      </c>
      <c r="D14" s="34">
        <v>268</v>
      </c>
    </row>
    <row r="15" spans="1:4" x14ac:dyDescent="0.35">
      <c r="A15" s="3"/>
      <c r="B15" s="18" t="s">
        <v>37</v>
      </c>
      <c r="C15" s="34">
        <v>165</v>
      </c>
      <c r="D15" s="34">
        <v>945</v>
      </c>
    </row>
    <row r="16" spans="1:4" x14ac:dyDescent="0.35">
      <c r="A16" s="3"/>
      <c r="B16" s="18" t="s">
        <v>33</v>
      </c>
      <c r="C16" s="34">
        <v>82</v>
      </c>
      <c r="D16" s="34">
        <v>16</v>
      </c>
    </row>
    <row r="17" spans="1:6" x14ac:dyDescent="0.35">
      <c r="A17" s="3"/>
      <c r="B17" s="18" t="s">
        <v>38</v>
      </c>
      <c r="C17" s="34">
        <v>249</v>
      </c>
      <c r="D17" s="34">
        <v>226</v>
      </c>
    </row>
    <row r="18" spans="1:6" x14ac:dyDescent="0.35">
      <c r="A18" s="3"/>
      <c r="B18" s="18" t="s">
        <v>39</v>
      </c>
      <c r="C18" s="34">
        <v>961</v>
      </c>
      <c r="D18" s="34">
        <v>64</v>
      </c>
    </row>
    <row r="19" spans="1:6" x14ac:dyDescent="0.35">
      <c r="A19" s="3"/>
      <c r="B19" s="18" t="s">
        <v>40</v>
      </c>
      <c r="C19" s="123">
        <v>17320</v>
      </c>
      <c r="D19" s="123">
        <v>10386</v>
      </c>
    </row>
    <row r="20" spans="1:6" x14ac:dyDescent="0.35">
      <c r="A20" s="3"/>
      <c r="B20" s="8" t="s">
        <v>41</v>
      </c>
      <c r="C20" s="126">
        <f>SUM(C14:C19)</f>
        <v>19869</v>
      </c>
      <c r="D20" s="126">
        <f t="shared" ref="D20" si="1">SUM(D14:D19)</f>
        <v>11905</v>
      </c>
    </row>
    <row r="21" spans="1:6" x14ac:dyDescent="0.35">
      <c r="A21" s="3"/>
      <c r="B21" s="8"/>
      <c r="C21" s="34"/>
      <c r="D21" s="34"/>
    </row>
    <row r="22" spans="1:6" x14ac:dyDescent="0.35">
      <c r="A22" s="3"/>
      <c r="B22" s="8" t="s">
        <v>42</v>
      </c>
      <c r="C22" s="128">
        <f>C11+C20</f>
        <v>21239</v>
      </c>
      <c r="D22" s="128">
        <f t="shared" ref="D22" si="2">D11+D20</f>
        <v>14868</v>
      </c>
    </row>
    <row r="23" spans="1:6" x14ac:dyDescent="0.35">
      <c r="A23" s="3"/>
      <c r="B23" s="8"/>
      <c r="C23" s="31"/>
      <c r="D23" s="31"/>
    </row>
    <row r="24" spans="1:6" x14ac:dyDescent="0.35">
      <c r="A24" s="3"/>
      <c r="B24" s="8" t="s">
        <v>43</v>
      </c>
      <c r="C24" s="34"/>
      <c r="D24" s="34"/>
    </row>
    <row r="25" spans="1:6" x14ac:dyDescent="0.35">
      <c r="A25" s="3"/>
      <c r="B25" s="8" t="s">
        <v>44</v>
      </c>
      <c r="C25" s="34"/>
      <c r="D25" s="34"/>
    </row>
    <row r="26" spans="1:6" x14ac:dyDescent="0.35">
      <c r="A26" s="3"/>
      <c r="B26" s="18" t="s">
        <v>45</v>
      </c>
      <c r="C26" s="34">
        <v>340</v>
      </c>
      <c r="D26" s="34">
        <v>181</v>
      </c>
    </row>
    <row r="27" spans="1:6" x14ac:dyDescent="0.35">
      <c r="A27" s="3"/>
      <c r="B27" s="18" t="s">
        <v>46</v>
      </c>
      <c r="C27" s="34">
        <v>628</v>
      </c>
      <c r="D27" s="34">
        <v>721</v>
      </c>
      <c r="F27" s="34"/>
    </row>
    <row r="28" spans="1:6" x14ac:dyDescent="0.35">
      <c r="A28" s="3"/>
      <c r="B28" s="18" t="s">
        <v>33</v>
      </c>
      <c r="C28" s="34">
        <v>4</v>
      </c>
      <c r="D28" s="34">
        <v>35</v>
      </c>
      <c r="F28" s="34"/>
    </row>
    <row r="29" spans="1:6" x14ac:dyDescent="0.35">
      <c r="A29" s="3"/>
      <c r="B29" s="18" t="s">
        <v>47</v>
      </c>
      <c r="C29" s="34">
        <v>82</v>
      </c>
      <c r="D29" s="34">
        <v>77</v>
      </c>
    </row>
    <row r="30" spans="1:6" x14ac:dyDescent="0.35">
      <c r="A30" s="3"/>
      <c r="B30" s="18" t="s">
        <v>48</v>
      </c>
      <c r="C30" s="34">
        <v>438</v>
      </c>
      <c r="D30" s="34">
        <v>380</v>
      </c>
      <c r="F30" s="116"/>
    </row>
    <row r="31" spans="1:6" x14ac:dyDescent="0.35">
      <c r="A31" s="3"/>
      <c r="B31" s="18" t="s">
        <v>49</v>
      </c>
      <c r="C31" s="34">
        <v>27</v>
      </c>
      <c r="D31" s="34">
        <v>23</v>
      </c>
    </row>
    <row r="32" spans="1:6" x14ac:dyDescent="0.35">
      <c r="A32" s="3"/>
      <c r="B32" s="18" t="s">
        <v>50</v>
      </c>
      <c r="C32" s="123">
        <v>116</v>
      </c>
      <c r="D32" s="123">
        <v>76</v>
      </c>
    </row>
    <row r="33" spans="1:4" x14ac:dyDescent="0.35">
      <c r="A33" s="3"/>
      <c r="B33" s="8" t="s">
        <v>51</v>
      </c>
      <c r="C33" s="126">
        <f>SUM(C26:C32)</f>
        <v>1635</v>
      </c>
      <c r="D33" s="126">
        <f>SUM(D26:D32)</f>
        <v>1493</v>
      </c>
    </row>
    <row r="34" spans="1:4" x14ac:dyDescent="0.35">
      <c r="A34" s="3"/>
      <c r="B34" s="8"/>
      <c r="C34" s="39"/>
      <c r="D34" s="39"/>
    </row>
    <row r="35" spans="1:4" x14ac:dyDescent="0.35">
      <c r="A35" s="3"/>
      <c r="B35" s="8" t="s">
        <v>52</v>
      </c>
      <c r="C35" s="40"/>
      <c r="D35" s="40"/>
    </row>
    <row r="36" spans="1:4" x14ac:dyDescent="0.35">
      <c r="A36" s="3"/>
      <c r="B36" s="18" t="s">
        <v>46</v>
      </c>
      <c r="C36" s="34">
        <v>11471</v>
      </c>
      <c r="D36" s="34">
        <v>6077</v>
      </c>
    </row>
    <row r="37" spans="1:4" x14ac:dyDescent="0.35">
      <c r="A37" s="3"/>
      <c r="B37" s="18" t="s">
        <v>53</v>
      </c>
      <c r="C37" s="34">
        <v>969</v>
      </c>
      <c r="D37" s="34">
        <v>664</v>
      </c>
    </row>
    <row r="38" spans="1:4" x14ac:dyDescent="0.35">
      <c r="A38" s="3"/>
      <c r="B38" s="18" t="s">
        <v>47</v>
      </c>
      <c r="C38" s="34">
        <v>733</v>
      </c>
      <c r="D38" s="34">
        <v>211</v>
      </c>
    </row>
    <row r="39" spans="1:4" x14ac:dyDescent="0.35">
      <c r="A39" s="3"/>
      <c r="B39" s="18" t="s">
        <v>49</v>
      </c>
      <c r="C39" s="34">
        <v>61</v>
      </c>
      <c r="D39" s="34">
        <v>6</v>
      </c>
    </row>
    <row r="40" spans="1:4" x14ac:dyDescent="0.35">
      <c r="A40" s="3"/>
      <c r="B40" s="18" t="s">
        <v>33</v>
      </c>
      <c r="C40" s="34">
        <v>325</v>
      </c>
      <c r="D40" s="34">
        <v>398</v>
      </c>
    </row>
    <row r="41" spans="1:4" x14ac:dyDescent="0.35">
      <c r="A41" s="3"/>
      <c r="B41" s="18" t="s">
        <v>50</v>
      </c>
      <c r="C41" s="123">
        <v>49</v>
      </c>
      <c r="D41" s="123">
        <v>57</v>
      </c>
    </row>
    <row r="42" spans="1:4" x14ac:dyDescent="0.35">
      <c r="A42" s="3"/>
      <c r="B42" s="8" t="s">
        <v>54</v>
      </c>
      <c r="C42" s="126">
        <f>SUM(C36:C41)</f>
        <v>13608</v>
      </c>
      <c r="D42" s="126">
        <f>SUM(D36:D41)</f>
        <v>7413</v>
      </c>
    </row>
    <row r="43" spans="1:4" x14ac:dyDescent="0.35">
      <c r="A43" s="3"/>
      <c r="B43" s="8"/>
      <c r="C43" s="34"/>
      <c r="D43" s="34"/>
    </row>
    <row r="44" spans="1:4" x14ac:dyDescent="0.35">
      <c r="A44" s="3"/>
      <c r="B44" s="8" t="s">
        <v>55</v>
      </c>
      <c r="C44" s="128">
        <f>C42+C33</f>
        <v>15243</v>
      </c>
      <c r="D44" s="128">
        <f>D42+D33</f>
        <v>8906</v>
      </c>
    </row>
    <row r="45" spans="1:4" x14ac:dyDescent="0.35">
      <c r="A45" s="3"/>
      <c r="B45" s="8"/>
      <c r="C45" s="34"/>
      <c r="D45" s="34"/>
    </row>
    <row r="46" spans="1:4" x14ac:dyDescent="0.35">
      <c r="A46" s="3"/>
      <c r="B46" s="8" t="s">
        <v>56</v>
      </c>
      <c r="C46" s="128">
        <f>C22-C44</f>
        <v>5996</v>
      </c>
      <c r="D46" s="128">
        <f>D22-D44</f>
        <v>5962</v>
      </c>
    </row>
    <row r="47" spans="1:4" x14ac:dyDescent="0.35">
      <c r="A47" s="3"/>
      <c r="B47" s="8"/>
      <c r="C47" s="41"/>
      <c r="D47" s="41"/>
    </row>
    <row r="48" spans="1:4" x14ac:dyDescent="0.35">
      <c r="A48" s="3"/>
      <c r="B48" s="8" t="s">
        <v>57</v>
      </c>
      <c r="C48" s="42"/>
      <c r="D48" s="42"/>
    </row>
    <row r="49" spans="1:5" x14ac:dyDescent="0.35">
      <c r="A49" s="3"/>
      <c r="B49" s="18" t="s">
        <v>58</v>
      </c>
      <c r="C49" s="34">
        <v>1237</v>
      </c>
      <c r="D49" s="34">
        <v>1208</v>
      </c>
    </row>
    <row r="50" spans="1:5" x14ac:dyDescent="0.35">
      <c r="A50" s="3"/>
      <c r="B50" s="18" t="s">
        <v>59</v>
      </c>
      <c r="C50" s="34">
        <v>-70</v>
      </c>
      <c r="D50" s="34">
        <v>-44</v>
      </c>
      <c r="E50" s="12"/>
    </row>
    <row r="51" spans="1:5" x14ac:dyDescent="0.35">
      <c r="A51" s="3"/>
      <c r="B51" s="18" t="s">
        <v>60</v>
      </c>
      <c r="C51" s="34">
        <v>-3034</v>
      </c>
      <c r="D51" s="34">
        <v>-2843</v>
      </c>
    </row>
    <row r="52" spans="1:5" x14ac:dyDescent="0.35">
      <c r="A52" s="3"/>
      <c r="B52" s="18" t="s">
        <v>61</v>
      </c>
      <c r="C52" s="34">
        <v>6636</v>
      </c>
      <c r="D52" s="34">
        <v>7383</v>
      </c>
    </row>
    <row r="53" spans="1:5" ht="23" x14ac:dyDescent="0.35">
      <c r="A53" s="3"/>
      <c r="B53" s="8" t="s">
        <v>174</v>
      </c>
      <c r="C53" s="126">
        <f t="shared" ref="C53:D53" si="3">SUM(C49:C52)</f>
        <v>4769</v>
      </c>
      <c r="D53" s="126">
        <f t="shared" si="3"/>
        <v>5704</v>
      </c>
    </row>
    <row r="54" spans="1:5" x14ac:dyDescent="0.35">
      <c r="A54" s="3"/>
      <c r="B54" s="18" t="s">
        <v>62</v>
      </c>
      <c r="C54" s="123">
        <v>1227</v>
      </c>
      <c r="D54" s="123">
        <v>258</v>
      </c>
    </row>
    <row r="55" spans="1:5" x14ac:dyDescent="0.35">
      <c r="A55" s="3"/>
      <c r="B55" s="8" t="s">
        <v>63</v>
      </c>
      <c r="C55" s="126">
        <f>SUM(C53:C54)</f>
        <v>5996</v>
      </c>
      <c r="D55" s="126">
        <f t="shared" ref="D55" si="4">SUM(D53:D54)</f>
        <v>5962</v>
      </c>
    </row>
    <row r="56" spans="1:5" x14ac:dyDescent="0.35">
      <c r="D56" s="32"/>
    </row>
    <row r="57" spans="1:5" x14ac:dyDescent="0.35">
      <c r="C57" s="129"/>
      <c r="D57" s="12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pane xSplit="1" ySplit="4" topLeftCell="B5" activePane="bottomRight" state="frozen"/>
      <selection activeCell="D40" sqref="D40"/>
      <selection pane="topRight" activeCell="D40" sqref="D40"/>
      <selection pane="bottomLeft" activeCell="D40" sqref="D40"/>
      <selection pane="bottomRight" activeCell="E36" sqref="E36"/>
    </sheetView>
  </sheetViews>
  <sheetFormatPr defaultColWidth="9.1796875" defaultRowHeight="14" x14ac:dyDescent="0.3"/>
  <cols>
    <col min="1" max="1" width="58.7265625" style="103" bestFit="1" customWidth="1"/>
    <col min="2" max="4" width="9.1796875" style="103"/>
    <col min="5" max="5" width="9.81640625" style="103" bestFit="1" customWidth="1"/>
    <col min="6" max="16384" width="9.1796875" style="103"/>
  </cols>
  <sheetData>
    <row r="1" spans="1:3" x14ac:dyDescent="0.3">
      <c r="A1" s="2" t="s">
        <v>0</v>
      </c>
    </row>
    <row r="2" spans="1:3" x14ac:dyDescent="0.3">
      <c r="A2" s="2" t="s">
        <v>86</v>
      </c>
      <c r="B2" s="158"/>
    </row>
    <row r="3" spans="1:3" ht="14.5" customHeight="1" x14ac:dyDescent="0.3">
      <c r="B3" s="4"/>
    </row>
    <row r="4" spans="1:3" ht="23" x14ac:dyDescent="0.3">
      <c r="B4" s="37" t="s">
        <v>27</v>
      </c>
      <c r="C4" s="33" t="s">
        <v>88</v>
      </c>
    </row>
    <row r="5" spans="1:3" x14ac:dyDescent="0.3">
      <c r="A5" s="44" t="s">
        <v>64</v>
      </c>
      <c r="B5" s="104"/>
      <c r="C5" s="104"/>
    </row>
    <row r="6" spans="1:3" x14ac:dyDescent="0.3">
      <c r="A6" s="6" t="s">
        <v>65</v>
      </c>
      <c r="B6" s="34">
        <v>1797</v>
      </c>
      <c r="C6" s="34">
        <v>1116</v>
      </c>
    </row>
    <row r="7" spans="1:3" x14ac:dyDescent="0.3">
      <c r="A7" s="6" t="s">
        <v>66</v>
      </c>
      <c r="B7" s="34">
        <v>-574</v>
      </c>
      <c r="C7" s="34">
        <v>-379</v>
      </c>
    </row>
    <row r="8" spans="1:3" x14ac:dyDescent="0.3">
      <c r="A8" s="6" t="s">
        <v>67</v>
      </c>
      <c r="B8" s="34">
        <v>-91</v>
      </c>
      <c r="C8" s="34">
        <v>-36</v>
      </c>
    </row>
    <row r="9" spans="1:3" x14ac:dyDescent="0.3">
      <c r="A9" s="6" t="s">
        <v>68</v>
      </c>
      <c r="B9" s="34">
        <v>-429</v>
      </c>
      <c r="C9" s="34">
        <v>0</v>
      </c>
    </row>
    <row r="10" spans="1:3" x14ac:dyDescent="0.3">
      <c r="A10" s="6" t="s">
        <v>69</v>
      </c>
      <c r="B10" s="34">
        <v>31</v>
      </c>
      <c r="C10" s="34">
        <v>99</v>
      </c>
    </row>
    <row r="11" spans="1:3" x14ac:dyDescent="0.3">
      <c r="A11" s="6" t="s">
        <v>70</v>
      </c>
      <c r="B11" s="34">
        <v>79</v>
      </c>
      <c r="C11" s="34">
        <v>68</v>
      </c>
    </row>
    <row r="12" spans="1:3" x14ac:dyDescent="0.3">
      <c r="A12" s="6" t="s">
        <v>71</v>
      </c>
      <c r="B12" s="34">
        <v>-506</v>
      </c>
      <c r="C12" s="34">
        <v>-344</v>
      </c>
    </row>
    <row r="13" spans="1:3" x14ac:dyDescent="0.3">
      <c r="A13" s="6" t="s">
        <v>72</v>
      </c>
      <c r="B13" s="34">
        <v>-3</v>
      </c>
      <c r="C13" s="34">
        <v>-3</v>
      </c>
    </row>
    <row r="14" spans="1:3" x14ac:dyDescent="0.3">
      <c r="A14" s="44" t="s">
        <v>175</v>
      </c>
      <c r="B14" s="130">
        <f>SUM(B6:B13)</f>
        <v>304</v>
      </c>
      <c r="C14" s="130">
        <f>SUM(C6:C13)</f>
        <v>521</v>
      </c>
    </row>
    <row r="15" spans="1:3" x14ac:dyDescent="0.3">
      <c r="A15" s="6"/>
      <c r="B15" s="34"/>
      <c r="C15" s="34"/>
    </row>
    <row r="16" spans="1:3" x14ac:dyDescent="0.3">
      <c r="A16" s="44" t="s">
        <v>73</v>
      </c>
      <c r="B16" s="34"/>
      <c r="C16" s="34"/>
    </row>
    <row r="17" spans="1:3" x14ac:dyDescent="0.3">
      <c r="A17" s="6" t="s">
        <v>74</v>
      </c>
      <c r="B17" s="34">
        <v>-108</v>
      </c>
      <c r="C17" s="34">
        <v>-27</v>
      </c>
    </row>
    <row r="18" spans="1:3" x14ac:dyDescent="0.3">
      <c r="A18" s="6" t="s">
        <v>75</v>
      </c>
      <c r="B18" s="34">
        <v>-2</v>
      </c>
      <c r="C18" s="34">
        <v>-39</v>
      </c>
    </row>
    <row r="19" spans="1:3" x14ac:dyDescent="0.3">
      <c r="A19" s="6" t="s">
        <v>76</v>
      </c>
      <c r="B19" s="34">
        <v>-203</v>
      </c>
      <c r="C19" s="34">
        <v>-112</v>
      </c>
    </row>
    <row r="20" spans="1:3" x14ac:dyDescent="0.3">
      <c r="A20" s="6" t="s">
        <v>77</v>
      </c>
      <c r="B20" s="34">
        <v>-77</v>
      </c>
      <c r="C20" s="34">
        <v>-73</v>
      </c>
    </row>
    <row r="21" spans="1:3" x14ac:dyDescent="0.3">
      <c r="A21" s="6" t="s">
        <v>78</v>
      </c>
      <c r="B21" s="34">
        <v>95</v>
      </c>
      <c r="C21" s="34">
        <v>57</v>
      </c>
    </row>
    <row r="22" spans="1:3" x14ac:dyDescent="0.3">
      <c r="A22" s="6" t="s">
        <v>182</v>
      </c>
      <c r="B22" s="34">
        <v>-6397</v>
      </c>
      <c r="C22" s="34">
        <v>-709</v>
      </c>
    </row>
    <row r="23" spans="1:3" x14ac:dyDescent="0.3">
      <c r="A23" s="44" t="s">
        <v>176</v>
      </c>
      <c r="B23" s="130">
        <f>SUM(B17:B22)</f>
        <v>-6692</v>
      </c>
      <c r="C23" s="130">
        <f>SUM(C17:C22)</f>
        <v>-903</v>
      </c>
    </row>
    <row r="24" spans="1:3" x14ac:dyDescent="0.3">
      <c r="A24" s="6"/>
      <c r="B24" s="34"/>
      <c r="C24" s="34"/>
    </row>
    <row r="25" spans="1:3" x14ac:dyDescent="0.3">
      <c r="A25" s="44" t="s">
        <v>79</v>
      </c>
      <c r="B25" s="34"/>
      <c r="C25" s="34"/>
    </row>
    <row r="26" spans="1:3" x14ac:dyDescent="0.3">
      <c r="A26" s="6" t="s">
        <v>80</v>
      </c>
      <c r="B26" s="34">
        <v>1342</v>
      </c>
      <c r="C26" s="34">
        <v>0</v>
      </c>
    </row>
    <row r="27" spans="1:3" x14ac:dyDescent="0.3">
      <c r="A27" s="6" t="s">
        <v>81</v>
      </c>
      <c r="B27" s="34">
        <v>0</v>
      </c>
      <c r="C27" s="34">
        <v>2696</v>
      </c>
    </row>
    <row r="28" spans="1:3" x14ac:dyDescent="0.3">
      <c r="A28" s="6" t="s">
        <v>82</v>
      </c>
      <c r="B28" s="34">
        <v>6562</v>
      </c>
      <c r="C28" s="34">
        <v>2465</v>
      </c>
    </row>
    <row r="29" spans="1:3" x14ac:dyDescent="0.3">
      <c r="A29" s="6" t="s">
        <v>87</v>
      </c>
      <c r="B29" s="34">
        <v>-189</v>
      </c>
      <c r="C29" s="34">
        <v>0</v>
      </c>
    </row>
    <row r="30" spans="1:3" x14ac:dyDescent="0.3">
      <c r="A30" s="6" t="s">
        <v>83</v>
      </c>
      <c r="B30" s="34">
        <v>-2361</v>
      </c>
      <c r="C30" s="34">
        <v>-1729</v>
      </c>
    </row>
    <row r="31" spans="1:3" x14ac:dyDescent="0.3">
      <c r="A31" s="6" t="s">
        <v>84</v>
      </c>
      <c r="B31" s="34">
        <v>-570</v>
      </c>
      <c r="C31" s="34">
        <v>-419</v>
      </c>
    </row>
    <row r="32" spans="1:3" x14ac:dyDescent="0.3">
      <c r="A32" s="6" t="s">
        <v>85</v>
      </c>
      <c r="B32" s="34">
        <v>-57</v>
      </c>
      <c r="C32" s="34">
        <v>-9</v>
      </c>
    </row>
    <row r="33" spans="1:5" x14ac:dyDescent="0.3">
      <c r="A33" s="44" t="s">
        <v>177</v>
      </c>
      <c r="B33" s="130">
        <f>SUM(B26:B32)</f>
        <v>4727</v>
      </c>
      <c r="C33" s="130">
        <f>SUM(C26:C32)</f>
        <v>3004</v>
      </c>
    </row>
    <row r="34" spans="1:5" x14ac:dyDescent="0.3">
      <c r="A34" s="6"/>
      <c r="B34" s="34"/>
      <c r="C34" s="34"/>
    </row>
    <row r="35" spans="1:5" x14ac:dyDescent="0.3">
      <c r="A35" s="44" t="s">
        <v>178</v>
      </c>
      <c r="B35" s="34">
        <f>B14+B23+B33</f>
        <v>-1661</v>
      </c>
      <c r="C35" s="34">
        <f>C14+C23+C33</f>
        <v>2622</v>
      </c>
      <c r="D35" s="117"/>
      <c r="E35" s="118"/>
    </row>
    <row r="36" spans="1:5" x14ac:dyDescent="0.3">
      <c r="A36" s="6"/>
      <c r="B36" s="34"/>
      <c r="C36" s="34"/>
    </row>
    <row r="37" spans="1:5" x14ac:dyDescent="0.3">
      <c r="A37" s="6" t="s">
        <v>179</v>
      </c>
      <c r="B37" s="34">
        <v>2879</v>
      </c>
      <c r="C37" s="34">
        <v>259</v>
      </c>
    </row>
    <row r="38" spans="1:5" x14ac:dyDescent="0.3">
      <c r="A38" s="6" t="s">
        <v>180</v>
      </c>
      <c r="B38" s="34">
        <v>31</v>
      </c>
      <c r="C38" s="34">
        <v>-2</v>
      </c>
    </row>
    <row r="39" spans="1:5" x14ac:dyDescent="0.3">
      <c r="A39" s="6"/>
      <c r="B39" s="34"/>
      <c r="C39" s="34"/>
    </row>
    <row r="40" spans="1:5" x14ac:dyDescent="0.3">
      <c r="A40" s="44" t="s">
        <v>181</v>
      </c>
      <c r="B40" s="130">
        <f>B38+B37+B35</f>
        <v>1249</v>
      </c>
      <c r="C40" s="130">
        <f t="shared" ref="C40" si="0">C38+C37+C35</f>
        <v>2879</v>
      </c>
    </row>
    <row r="41" spans="1:5" x14ac:dyDescent="0.3">
      <c r="A41" s="6"/>
      <c r="B41" s="104"/>
      <c r="C41" s="104"/>
    </row>
    <row r="42" spans="1:5" x14ac:dyDescent="0.3">
      <c r="B42" s="104"/>
      <c r="C42" s="104"/>
    </row>
    <row r="43" spans="1:5" x14ac:dyDescent="0.3">
      <c r="B43" s="104"/>
      <c r="C43" s="104"/>
    </row>
    <row r="44" spans="1:5" x14ac:dyDescent="0.3">
      <c r="B44" s="104"/>
      <c r="C44" s="104"/>
    </row>
    <row r="45" spans="1:5" x14ac:dyDescent="0.3">
      <c r="B45" s="104"/>
      <c r="C45" s="104"/>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2"/>
  <sheetViews>
    <sheetView showGridLines="0" zoomScale="85" zoomScaleNormal="85" workbookViewId="0">
      <pane xSplit="2" ySplit="4" topLeftCell="C5" activePane="bottomRight" state="frozen"/>
      <selection activeCell="D40" sqref="D40"/>
      <selection pane="topRight" activeCell="D40" sqref="D40"/>
      <selection pane="bottomLeft" activeCell="D40" sqref="D40"/>
      <selection pane="bottomRight" activeCell="E28" sqref="E28"/>
    </sheetView>
  </sheetViews>
  <sheetFormatPr defaultColWidth="9.1796875" defaultRowHeight="11.5" x14ac:dyDescent="0.25"/>
  <cols>
    <col min="1" max="1" width="12.81640625" style="6" customWidth="1"/>
    <col min="2" max="2" width="31" style="6" customWidth="1"/>
    <col min="3" max="3" width="11" style="5" bestFit="1" customWidth="1"/>
    <col min="4" max="4" width="14.453125" style="5" customWidth="1"/>
    <col min="5" max="6" width="13.1796875" style="5" customWidth="1"/>
    <col min="7" max="7" width="10" style="5" bestFit="1" customWidth="1"/>
    <col min="8" max="9" width="11" style="5" bestFit="1" customWidth="1"/>
    <col min="10" max="10" width="11" style="5" customWidth="1"/>
    <col min="11" max="11" width="10.1796875" style="5" customWidth="1"/>
    <col min="12" max="12" width="13" style="5" customWidth="1"/>
    <col min="13" max="13" width="9.26953125" style="5" bestFit="1" customWidth="1"/>
    <col min="14" max="14" width="10.7265625" style="5" customWidth="1"/>
    <col min="15" max="15" width="14" style="5" customWidth="1"/>
    <col min="16" max="16" width="11.7265625" style="5" customWidth="1"/>
    <col min="17" max="17" width="10.54296875" style="5" customWidth="1"/>
    <col min="18" max="18" width="11.7265625" style="5" customWidth="1"/>
    <col min="19" max="19" width="10.453125" style="5" bestFit="1" customWidth="1"/>
    <col min="20" max="21" width="11.7265625" style="6" customWidth="1"/>
    <col min="22" max="22" width="11" style="6" customWidth="1"/>
    <col min="23" max="23" width="11.7265625" style="6" customWidth="1"/>
    <col min="24" max="24" width="12.453125" style="6" customWidth="1"/>
    <col min="25" max="25" width="16.1796875" style="6" customWidth="1"/>
    <col min="26" max="26" width="12.26953125" style="44" customWidth="1"/>
    <col min="27" max="27" width="11.7265625" style="6" customWidth="1"/>
    <col min="28" max="28" width="14.453125" style="44" customWidth="1"/>
    <col min="29" max="29" width="41" style="6" customWidth="1"/>
    <col min="30" max="30" width="45.81640625" style="6" customWidth="1"/>
    <col min="31" max="31" width="9.81640625" style="6" hidden="1" customWidth="1"/>
    <col min="32" max="32" width="8.54296875" style="6" hidden="1" customWidth="1"/>
    <col min="33" max="33" width="7.26953125" style="6" hidden="1" customWidth="1"/>
    <col min="34" max="36" width="9.1796875" style="6" hidden="1" customWidth="1"/>
    <col min="37" max="16384" width="9.1796875" style="6"/>
  </cols>
  <sheetData>
    <row r="1" spans="1:36" x14ac:dyDescent="0.25">
      <c r="A1" s="2" t="s">
        <v>0</v>
      </c>
      <c r="L1" s="65"/>
      <c r="M1" s="65"/>
      <c r="N1" s="65"/>
      <c r="O1" s="65"/>
      <c r="P1" s="65"/>
      <c r="Q1" s="65"/>
      <c r="R1" s="65"/>
    </row>
    <row r="2" spans="1:36" ht="12" thickBot="1" x14ac:dyDescent="0.3">
      <c r="A2" s="2" t="s">
        <v>160</v>
      </c>
      <c r="B2" s="1"/>
      <c r="L2" s="65"/>
      <c r="M2" s="65"/>
      <c r="N2" s="65"/>
      <c r="O2" s="65"/>
      <c r="P2" s="65"/>
      <c r="Q2" s="65"/>
      <c r="R2" s="65"/>
    </row>
    <row r="3" spans="1:36" ht="24.75" customHeight="1" x14ac:dyDescent="0.25">
      <c r="C3" s="45" t="s">
        <v>95</v>
      </c>
      <c r="D3" s="176" t="s">
        <v>96</v>
      </c>
      <c r="E3" s="177"/>
      <c r="F3" s="177"/>
      <c r="G3" s="177"/>
      <c r="H3" s="177"/>
      <c r="I3" s="177"/>
      <c r="J3" s="178"/>
      <c r="K3" s="46"/>
      <c r="L3" s="176" t="s">
        <v>144</v>
      </c>
      <c r="M3" s="177"/>
      <c r="N3" s="177"/>
      <c r="O3" s="177"/>
      <c r="P3" s="177"/>
      <c r="Q3" s="178"/>
      <c r="R3" s="102"/>
      <c r="S3" s="176" t="s">
        <v>97</v>
      </c>
      <c r="T3" s="177"/>
      <c r="U3" s="177"/>
      <c r="V3" s="177"/>
      <c r="W3" s="178"/>
      <c r="X3" s="47"/>
      <c r="Y3" s="48" t="s">
        <v>164</v>
      </c>
      <c r="Z3" s="49"/>
      <c r="AA3" s="48" t="s">
        <v>98</v>
      </c>
      <c r="AB3" s="49" t="s">
        <v>99</v>
      </c>
    </row>
    <row r="4" spans="1:36" ht="36" thickBot="1" x14ac:dyDescent="0.4">
      <c r="A4" s="6" t="s">
        <v>22</v>
      </c>
      <c r="B4" s="6" t="s">
        <v>100</v>
      </c>
      <c r="C4" s="50" t="s">
        <v>101</v>
      </c>
      <c r="D4" s="51" t="s">
        <v>102</v>
      </c>
      <c r="E4" s="52" t="s">
        <v>103</v>
      </c>
      <c r="F4" s="52" t="s">
        <v>104</v>
      </c>
      <c r="G4" s="52" t="s">
        <v>105</v>
      </c>
      <c r="H4" s="53" t="s">
        <v>106</v>
      </c>
      <c r="I4" s="53" t="s">
        <v>107</v>
      </c>
      <c r="J4" s="54" t="s">
        <v>108</v>
      </c>
      <c r="K4" s="55" t="s">
        <v>109</v>
      </c>
      <c r="L4" s="56" t="s">
        <v>110</v>
      </c>
      <c r="M4" s="52" t="s">
        <v>111</v>
      </c>
      <c r="N4" s="52" t="s">
        <v>112</v>
      </c>
      <c r="O4" s="52" t="s">
        <v>113</v>
      </c>
      <c r="P4" s="52" t="s">
        <v>114</v>
      </c>
      <c r="Q4" s="54" t="s">
        <v>115</v>
      </c>
      <c r="R4" s="55" t="s">
        <v>116</v>
      </c>
      <c r="S4" s="87" t="s">
        <v>117</v>
      </c>
      <c r="T4" s="88" t="s">
        <v>118</v>
      </c>
      <c r="U4" s="88" t="s">
        <v>119</v>
      </c>
      <c r="V4" s="88" t="s">
        <v>120</v>
      </c>
      <c r="W4" s="89" t="s">
        <v>121</v>
      </c>
      <c r="X4" s="90" t="s">
        <v>122</v>
      </c>
      <c r="Y4" s="91" t="s">
        <v>164</v>
      </c>
      <c r="Z4" s="92" t="s">
        <v>123</v>
      </c>
      <c r="AA4" s="93" t="s">
        <v>124</v>
      </c>
      <c r="AB4" s="94" t="s">
        <v>99</v>
      </c>
      <c r="AE4" s="6" t="s">
        <v>125</v>
      </c>
      <c r="AH4" s="6" t="s">
        <v>126</v>
      </c>
    </row>
    <row r="5" spans="1:36" s="62" customFormat="1" ht="13.5" x14ac:dyDescent="0.25">
      <c r="A5" s="63">
        <v>2014</v>
      </c>
      <c r="B5" s="63" t="s">
        <v>127</v>
      </c>
      <c r="C5" s="134">
        <v>1</v>
      </c>
      <c r="D5" s="134">
        <v>1</v>
      </c>
      <c r="E5" s="134">
        <v>1</v>
      </c>
      <c r="F5" s="134">
        <v>1</v>
      </c>
      <c r="G5" s="134">
        <v>0.751</v>
      </c>
      <c r="H5" s="134">
        <v>0.5</v>
      </c>
      <c r="I5" s="134">
        <v>0.5</v>
      </c>
      <c r="J5" s="134">
        <v>1</v>
      </c>
      <c r="K5" s="150"/>
      <c r="L5" s="134"/>
      <c r="M5" s="134"/>
      <c r="N5" s="134"/>
      <c r="O5" s="134"/>
      <c r="P5" s="134"/>
      <c r="Q5" s="134">
        <v>0.625</v>
      </c>
      <c r="R5" s="134"/>
      <c r="S5" s="134" t="s">
        <v>183</v>
      </c>
      <c r="T5" s="134">
        <v>0.94</v>
      </c>
      <c r="U5" s="134">
        <v>0.77500000000000002</v>
      </c>
      <c r="V5" s="134">
        <v>0.75</v>
      </c>
      <c r="W5" s="134">
        <v>1</v>
      </c>
      <c r="X5" s="66"/>
      <c r="Y5" s="134">
        <v>1</v>
      </c>
      <c r="Z5" s="95"/>
      <c r="AA5" s="134"/>
      <c r="AB5" s="95"/>
    </row>
    <row r="6" spans="1:36" x14ac:dyDescent="0.25">
      <c r="B6" s="161" t="s">
        <v>163</v>
      </c>
      <c r="C6" s="151"/>
      <c r="D6" s="69"/>
      <c r="E6" s="69"/>
      <c r="F6" s="69"/>
      <c r="G6" s="69"/>
      <c r="H6" s="69"/>
      <c r="I6" s="69"/>
      <c r="J6" s="69"/>
      <c r="K6" s="151"/>
      <c r="L6" s="70"/>
      <c r="M6" s="70"/>
      <c r="N6" s="70"/>
      <c r="O6" s="70"/>
      <c r="P6" s="70"/>
      <c r="Q6" s="69"/>
      <c r="R6" s="151"/>
      <c r="S6" s="69"/>
      <c r="T6" s="69"/>
      <c r="U6" s="69"/>
      <c r="V6" s="69"/>
      <c r="W6" s="69"/>
      <c r="X6" s="151"/>
      <c r="Y6" s="69"/>
      <c r="Z6" s="151"/>
      <c r="AA6" s="70"/>
      <c r="AB6" s="151"/>
    </row>
    <row r="7" spans="1:36" x14ac:dyDescent="0.25">
      <c r="A7" s="6">
        <v>2014</v>
      </c>
      <c r="B7" s="6" t="s">
        <v>128</v>
      </c>
      <c r="C7" s="76">
        <v>535</v>
      </c>
      <c r="D7" s="85">
        <v>193</v>
      </c>
      <c r="E7" s="85">
        <v>69</v>
      </c>
      <c r="F7" s="85">
        <v>1</v>
      </c>
      <c r="G7" s="85">
        <v>79</v>
      </c>
      <c r="H7" s="85">
        <v>94</v>
      </c>
      <c r="I7" s="85">
        <v>115</v>
      </c>
      <c r="J7" s="85">
        <v>0</v>
      </c>
      <c r="K7" s="76">
        <f>SUM(D7:J7)</f>
        <v>551</v>
      </c>
      <c r="L7" s="71"/>
      <c r="M7" s="71"/>
      <c r="N7" s="71"/>
      <c r="O7" s="71"/>
      <c r="P7" s="71"/>
      <c r="Q7" s="74">
        <v>0</v>
      </c>
      <c r="R7" s="76">
        <f>Q7</f>
        <v>0</v>
      </c>
      <c r="S7" s="85">
        <v>11</v>
      </c>
      <c r="T7" s="85">
        <v>20</v>
      </c>
      <c r="U7" s="74" t="s">
        <v>141</v>
      </c>
      <c r="V7" s="74" t="s">
        <v>141</v>
      </c>
      <c r="W7" s="74" t="s">
        <v>141</v>
      </c>
      <c r="X7" s="76">
        <f>SUM(S7:W7)</f>
        <v>31</v>
      </c>
      <c r="Y7" s="74" t="s">
        <v>141</v>
      </c>
      <c r="Z7" s="96">
        <f>SUM(C7,K7,R7,Y7,X7)</f>
        <v>1117</v>
      </c>
      <c r="AA7" s="75"/>
      <c r="AB7" s="96">
        <f t="shared" ref="AB7:AB23" si="0">Z7</f>
        <v>1117</v>
      </c>
      <c r="AD7" s="62"/>
      <c r="AE7" s="57" t="e">
        <f>SUM(C7)+SUM(D7:J7)+SUM(L7:Q7)+SUM(S7:W7)+Y7+AA7</f>
        <v>#VALUE!</v>
      </c>
      <c r="AF7" s="57" t="e">
        <f t="shared" ref="AF7:AF23" si="1">AB7-AE7</f>
        <v>#VALUE!</v>
      </c>
      <c r="AH7" s="57" t="e">
        <f>C7+K7+R7+X7+Y7+AA7</f>
        <v>#VALUE!</v>
      </c>
      <c r="AI7" s="57" t="e">
        <f t="shared" ref="AI7:AI23" si="2">AB7-AH7</f>
        <v>#VALUE!</v>
      </c>
    </row>
    <row r="8" spans="1:36" x14ac:dyDescent="0.25">
      <c r="A8" s="6">
        <v>2014</v>
      </c>
      <c r="B8" s="6" t="s">
        <v>129</v>
      </c>
      <c r="C8" s="76">
        <v>53</v>
      </c>
      <c r="D8" s="85">
        <v>6</v>
      </c>
      <c r="E8" s="85">
        <v>3</v>
      </c>
      <c r="F8" s="85" t="s">
        <v>141</v>
      </c>
      <c r="G8" s="85">
        <v>2</v>
      </c>
      <c r="H8" s="85">
        <v>9</v>
      </c>
      <c r="I8" s="85">
        <v>3</v>
      </c>
      <c r="J8" s="85">
        <v>26</v>
      </c>
      <c r="K8" s="76">
        <f>SUM(D8:J8)</f>
        <v>49</v>
      </c>
      <c r="L8" s="71"/>
      <c r="M8" s="71"/>
      <c r="N8" s="71"/>
      <c r="O8" s="71"/>
      <c r="P8" s="71"/>
      <c r="Q8" s="74">
        <v>0</v>
      </c>
      <c r="R8" s="76">
        <f>Q8</f>
        <v>0</v>
      </c>
      <c r="S8" s="85">
        <v>0</v>
      </c>
      <c r="T8" s="85">
        <v>5</v>
      </c>
      <c r="U8" s="74" t="s">
        <v>141</v>
      </c>
      <c r="V8" s="74" t="s">
        <v>141</v>
      </c>
      <c r="W8" s="74" t="s">
        <v>141</v>
      </c>
      <c r="X8" s="76">
        <f>SUM(S8:W8)</f>
        <v>5</v>
      </c>
      <c r="Y8" s="74">
        <v>8</v>
      </c>
      <c r="Z8" s="96">
        <f>SUM(C8,K8,R8,Y8,X8)</f>
        <v>115</v>
      </c>
      <c r="AA8" s="75"/>
      <c r="AB8" s="96">
        <f t="shared" si="0"/>
        <v>115</v>
      </c>
      <c r="AE8" s="57">
        <f>SUM(C8)+SUM(D8:J8)+SUM(L8:Q8)+SUM(S8:W8)+Y8+AA8</f>
        <v>115</v>
      </c>
      <c r="AF8" s="57">
        <f t="shared" si="1"/>
        <v>0</v>
      </c>
      <c r="AH8" s="57">
        <f>C8+K8+R8+X8+Y8+AA8</f>
        <v>115</v>
      </c>
      <c r="AI8" s="57">
        <f t="shared" si="2"/>
        <v>0</v>
      </c>
    </row>
    <row r="9" spans="1:36" ht="12" thickBot="1" x14ac:dyDescent="0.3">
      <c r="A9" s="6">
        <v>2014</v>
      </c>
      <c r="B9" s="58" t="s">
        <v>130</v>
      </c>
      <c r="C9" s="80">
        <f t="shared" ref="C9:J9" si="3">SUM(C7:C8)</f>
        <v>588</v>
      </c>
      <c r="D9" s="86">
        <f t="shared" si="3"/>
        <v>199</v>
      </c>
      <c r="E9" s="86">
        <f t="shared" si="3"/>
        <v>72</v>
      </c>
      <c r="F9" s="86">
        <f t="shared" si="3"/>
        <v>1</v>
      </c>
      <c r="G9" s="86">
        <f t="shared" si="3"/>
        <v>81</v>
      </c>
      <c r="H9" s="86">
        <f t="shared" si="3"/>
        <v>103</v>
      </c>
      <c r="I9" s="86">
        <f t="shared" si="3"/>
        <v>118</v>
      </c>
      <c r="J9" s="86">
        <f t="shared" si="3"/>
        <v>26</v>
      </c>
      <c r="K9" s="80">
        <f>SUM(D9:J9)</f>
        <v>600</v>
      </c>
      <c r="L9" s="73"/>
      <c r="M9" s="73"/>
      <c r="N9" s="73"/>
      <c r="O9" s="73"/>
      <c r="P9" s="73"/>
      <c r="Q9" s="86">
        <f>SUM(Q7:Q8)</f>
        <v>0</v>
      </c>
      <c r="R9" s="80">
        <f>Q9</f>
        <v>0</v>
      </c>
      <c r="S9" s="86">
        <f>SUM(S7:S8)</f>
        <v>11</v>
      </c>
      <c r="T9" s="86">
        <f>SUM(T7:T8)</f>
        <v>25</v>
      </c>
      <c r="U9" s="86">
        <f>SUM(U7:U8)</f>
        <v>0</v>
      </c>
      <c r="V9" s="86">
        <f>SUM(V7:V8)</f>
        <v>0</v>
      </c>
      <c r="W9" s="86">
        <f>SUM(W7:W8)</f>
        <v>0</v>
      </c>
      <c r="X9" s="80">
        <f>SUM(S9:W9)</f>
        <v>36</v>
      </c>
      <c r="Y9" s="86">
        <f>SUM(Y7:Y8)</f>
        <v>8</v>
      </c>
      <c r="Z9" s="97">
        <f>SUM(C9,K9,R9,Y9,X9)</f>
        <v>1232</v>
      </c>
      <c r="AA9" s="79"/>
      <c r="AB9" s="97">
        <f t="shared" si="0"/>
        <v>1232</v>
      </c>
      <c r="AE9" s="57">
        <f>SUM(C9)+SUM(D9:J9)+SUM(L9:Q9)+SUM(S9:W9)+Y9+AA9</f>
        <v>1232</v>
      </c>
      <c r="AF9" s="57">
        <f t="shared" si="1"/>
        <v>0</v>
      </c>
      <c r="AH9" s="57">
        <f>C9+K9+R9+X9+Y9+AA9</f>
        <v>1232</v>
      </c>
      <c r="AI9" s="57">
        <f t="shared" si="2"/>
        <v>0</v>
      </c>
    </row>
    <row r="10" spans="1:36" x14ac:dyDescent="0.25">
      <c r="C10" s="76"/>
      <c r="D10" s="85"/>
      <c r="E10" s="85"/>
      <c r="F10" s="85"/>
      <c r="G10" s="85"/>
      <c r="H10" s="85"/>
      <c r="I10" s="85"/>
      <c r="J10" s="85"/>
      <c r="K10" s="76"/>
      <c r="L10" s="72"/>
      <c r="M10" s="72"/>
      <c r="N10" s="72"/>
      <c r="O10" s="72"/>
      <c r="P10" s="72"/>
      <c r="Q10" s="6"/>
      <c r="R10" s="76"/>
      <c r="S10" s="85"/>
      <c r="T10" s="85"/>
      <c r="V10" s="74"/>
      <c r="X10" s="76"/>
      <c r="Y10" s="85"/>
      <c r="Z10" s="96"/>
      <c r="AA10" s="75"/>
      <c r="AB10" s="96"/>
      <c r="AE10" s="57">
        <f>SUM(C10)+SUM(D10:J10)+SUM(L10:Q10)+SUM(S10:W10)+Y10+AA10</f>
        <v>0</v>
      </c>
      <c r="AF10" s="57">
        <f t="shared" si="1"/>
        <v>0</v>
      </c>
      <c r="AH10" s="57">
        <f>C10+K10+R10+X10+Y10+AA10</f>
        <v>0</v>
      </c>
      <c r="AI10" s="57">
        <f t="shared" si="2"/>
        <v>0</v>
      </c>
    </row>
    <row r="11" spans="1:36" x14ac:dyDescent="0.25">
      <c r="A11" s="6">
        <v>2014</v>
      </c>
      <c r="B11" s="143" t="s">
        <v>131</v>
      </c>
      <c r="C11" s="84">
        <f t="shared" ref="C11:K11" si="4">-(C9-C13)</f>
        <v>-104</v>
      </c>
      <c r="D11" s="119">
        <f t="shared" si="4"/>
        <v>-37</v>
      </c>
      <c r="E11" s="119">
        <f t="shared" si="4"/>
        <v>-21</v>
      </c>
      <c r="F11" s="119">
        <f t="shared" si="4"/>
        <v>0</v>
      </c>
      <c r="G11" s="119">
        <f t="shared" si="4"/>
        <v>-29</v>
      </c>
      <c r="H11" s="119">
        <f t="shared" si="4"/>
        <v>-14</v>
      </c>
      <c r="I11" s="119">
        <f t="shared" si="4"/>
        <v>-22</v>
      </c>
      <c r="J11" s="119">
        <f t="shared" si="4"/>
        <v>-11</v>
      </c>
      <c r="K11" s="84">
        <f t="shared" si="4"/>
        <v>-134</v>
      </c>
      <c r="L11" s="67"/>
      <c r="M11" s="67"/>
      <c r="N11" s="67"/>
      <c r="O11" s="67"/>
      <c r="P11" s="67"/>
      <c r="Q11" s="119">
        <f t="shared" ref="Q11:Y11" si="5">-(Q9-Q13)</f>
        <v>0</v>
      </c>
      <c r="R11" s="84">
        <f t="shared" si="5"/>
        <v>0</v>
      </c>
      <c r="S11" s="119">
        <f t="shared" si="5"/>
        <v>-5</v>
      </c>
      <c r="T11" s="119">
        <f t="shared" si="5"/>
        <v>-23</v>
      </c>
      <c r="U11" s="119">
        <f t="shared" si="5"/>
        <v>0</v>
      </c>
      <c r="V11" s="119">
        <f t="shared" si="5"/>
        <v>-4</v>
      </c>
      <c r="W11" s="119">
        <f t="shared" si="5"/>
        <v>0</v>
      </c>
      <c r="X11" s="84">
        <f t="shared" si="5"/>
        <v>-32</v>
      </c>
      <c r="Y11" s="119">
        <f t="shared" si="5"/>
        <v>-28</v>
      </c>
      <c r="Z11" s="98">
        <f>SUM(C11,K11,R11,Y11,X11)</f>
        <v>-298</v>
      </c>
      <c r="AA11" s="83"/>
      <c r="AB11" s="98">
        <f>Z11</f>
        <v>-298</v>
      </c>
      <c r="AE11" s="57"/>
      <c r="AF11" s="57"/>
      <c r="AH11" s="57"/>
      <c r="AI11" s="57"/>
    </row>
    <row r="12" spans="1:36" x14ac:dyDescent="0.25">
      <c r="C12" s="76"/>
      <c r="D12" s="85"/>
      <c r="E12" s="85"/>
      <c r="F12" s="85"/>
      <c r="G12" s="85"/>
      <c r="H12" s="85"/>
      <c r="I12" s="85"/>
      <c r="J12" s="85"/>
      <c r="K12" s="76"/>
      <c r="L12" s="72"/>
      <c r="M12" s="72"/>
      <c r="N12" s="72"/>
      <c r="O12" s="72"/>
      <c r="P12" s="72"/>
      <c r="Q12" s="6"/>
      <c r="R12" s="76"/>
      <c r="S12" s="85"/>
      <c r="T12" s="85"/>
      <c r="V12" s="74"/>
      <c r="X12" s="76"/>
      <c r="Y12" s="85"/>
      <c r="Z12" s="96"/>
      <c r="AA12" s="75"/>
      <c r="AB12" s="96"/>
      <c r="AE12" s="57"/>
      <c r="AF12" s="57"/>
      <c r="AH12" s="57"/>
      <c r="AI12" s="57"/>
    </row>
    <row r="13" spans="1:36" x14ac:dyDescent="0.25">
      <c r="A13" s="6">
        <v>2014</v>
      </c>
      <c r="B13" s="6" t="s">
        <v>132</v>
      </c>
      <c r="C13" s="76">
        <f t="shared" ref="C13:J13" si="6">C16</f>
        <v>484</v>
      </c>
      <c r="D13" s="85">
        <f t="shared" si="6"/>
        <v>162</v>
      </c>
      <c r="E13" s="85">
        <f t="shared" si="6"/>
        <v>51</v>
      </c>
      <c r="F13" s="85">
        <f t="shared" si="6"/>
        <v>1</v>
      </c>
      <c r="G13" s="85">
        <f t="shared" si="6"/>
        <v>52</v>
      </c>
      <c r="H13" s="85">
        <f t="shared" si="6"/>
        <v>89</v>
      </c>
      <c r="I13" s="85">
        <f t="shared" si="6"/>
        <v>96</v>
      </c>
      <c r="J13" s="85">
        <f t="shared" si="6"/>
        <v>15</v>
      </c>
      <c r="K13" s="76">
        <f>SUM(D13:J13)</f>
        <v>466</v>
      </c>
      <c r="L13" s="71"/>
      <c r="M13" s="71"/>
      <c r="N13" s="71"/>
      <c r="O13" s="71"/>
      <c r="P13" s="71"/>
      <c r="Q13" s="85">
        <f>Q16</f>
        <v>0</v>
      </c>
      <c r="R13" s="84">
        <f>Q13</f>
        <v>0</v>
      </c>
      <c r="S13" s="85">
        <f>S16</f>
        <v>6</v>
      </c>
      <c r="T13" s="85">
        <f>T16</f>
        <v>2</v>
      </c>
      <c r="U13" s="85">
        <f>U16</f>
        <v>0</v>
      </c>
      <c r="V13" s="85">
        <f>V16</f>
        <v>-4</v>
      </c>
      <c r="W13" s="85">
        <f>W16</f>
        <v>0</v>
      </c>
      <c r="X13" s="84">
        <f>SUM(S13:W13)</f>
        <v>4</v>
      </c>
      <c r="Y13" s="85">
        <f>Y16</f>
        <v>-20</v>
      </c>
      <c r="Z13" s="96">
        <f>SUM(C13,K13,R13,Y13,X13)</f>
        <v>934</v>
      </c>
      <c r="AA13" s="75"/>
      <c r="AB13" s="96">
        <f t="shared" si="0"/>
        <v>934</v>
      </c>
      <c r="AE13" s="57">
        <f t="shared" ref="AE13:AE23" si="7">SUM(C13)+SUM(D13:J13)+SUM(L13:Q13)+SUM(S13:W13)+Y13+AA13</f>
        <v>934</v>
      </c>
      <c r="AF13" s="57">
        <f t="shared" si="1"/>
        <v>0</v>
      </c>
      <c r="AH13" s="57">
        <f t="shared" ref="AH13:AH23" si="8">C13+K13+R13+X13+Y13+AA13</f>
        <v>934</v>
      </c>
      <c r="AI13" s="57">
        <f t="shared" si="2"/>
        <v>0</v>
      </c>
      <c r="AJ13" s="6" t="s">
        <v>142</v>
      </c>
    </row>
    <row r="14" spans="1:36" x14ac:dyDescent="0.25">
      <c r="B14" s="62"/>
      <c r="C14" s="76"/>
      <c r="D14" s="85"/>
      <c r="E14" s="85"/>
      <c r="F14" s="85"/>
      <c r="G14" s="85"/>
      <c r="H14" s="85"/>
      <c r="I14" s="85"/>
      <c r="J14" s="85"/>
      <c r="K14" s="76"/>
      <c r="L14" s="72"/>
      <c r="M14" s="72"/>
      <c r="N14" s="72"/>
      <c r="O14" s="72"/>
      <c r="P14" s="72"/>
      <c r="Q14" s="85"/>
      <c r="R14" s="84"/>
      <c r="S14" s="85"/>
      <c r="T14" s="85"/>
      <c r="U14" s="85"/>
      <c r="V14" s="85"/>
      <c r="W14" s="85"/>
      <c r="X14" s="84"/>
      <c r="Y14" s="85"/>
      <c r="Z14" s="96"/>
      <c r="AA14" s="75"/>
      <c r="AB14" s="96"/>
      <c r="AE14" s="57">
        <f t="shared" si="7"/>
        <v>0</v>
      </c>
      <c r="AF14" s="57">
        <f t="shared" si="1"/>
        <v>0</v>
      </c>
      <c r="AH14" s="57">
        <f t="shared" si="8"/>
        <v>0</v>
      </c>
      <c r="AI14" s="57">
        <f t="shared" si="2"/>
        <v>0</v>
      </c>
    </row>
    <row r="15" spans="1:36" x14ac:dyDescent="0.25">
      <c r="A15" s="6">
        <v>2014</v>
      </c>
      <c r="B15" s="62" t="s">
        <v>133</v>
      </c>
      <c r="C15" s="76">
        <v>0</v>
      </c>
      <c r="D15" s="85">
        <v>0</v>
      </c>
      <c r="E15" s="85">
        <v>0</v>
      </c>
      <c r="F15" s="85">
        <v>0</v>
      </c>
      <c r="G15" s="85">
        <v>0</v>
      </c>
      <c r="H15" s="85">
        <v>0</v>
      </c>
      <c r="I15" s="85">
        <v>0</v>
      </c>
      <c r="J15" s="85">
        <v>0</v>
      </c>
      <c r="K15" s="76">
        <v>0</v>
      </c>
      <c r="L15" s="72"/>
      <c r="M15" s="72"/>
      <c r="N15" s="72"/>
      <c r="O15" s="72"/>
      <c r="P15" s="72"/>
      <c r="Q15" s="85">
        <v>0</v>
      </c>
      <c r="R15" s="84">
        <f>Q15</f>
        <v>0</v>
      </c>
      <c r="S15" s="85">
        <v>0</v>
      </c>
      <c r="T15" s="85">
        <v>0</v>
      </c>
      <c r="U15" s="85">
        <v>0</v>
      </c>
      <c r="V15" s="85">
        <v>0</v>
      </c>
      <c r="W15" s="85">
        <v>0</v>
      </c>
      <c r="X15" s="84">
        <f>SUM(S15:W15)</f>
        <v>0</v>
      </c>
      <c r="Y15" s="85">
        <v>0</v>
      </c>
      <c r="Z15" s="96">
        <f>SUM(C15,K15,R15,Y15,X15)</f>
        <v>0</v>
      </c>
      <c r="AA15" s="75"/>
      <c r="AB15" s="96">
        <f t="shared" si="0"/>
        <v>0</v>
      </c>
      <c r="AE15" s="57">
        <f t="shared" si="7"/>
        <v>0</v>
      </c>
      <c r="AF15" s="57">
        <f t="shared" si="1"/>
        <v>0</v>
      </c>
      <c r="AH15" s="57">
        <f t="shared" si="8"/>
        <v>0</v>
      </c>
      <c r="AI15" s="57">
        <f t="shared" si="2"/>
        <v>0</v>
      </c>
    </row>
    <row r="16" spans="1:36" ht="12" thickBot="1" x14ac:dyDescent="0.3">
      <c r="A16" s="6">
        <v>2014</v>
      </c>
      <c r="B16" s="146" t="s">
        <v>134</v>
      </c>
      <c r="C16" s="80">
        <v>484</v>
      </c>
      <c r="D16" s="86">
        <v>162</v>
      </c>
      <c r="E16" s="86">
        <v>51</v>
      </c>
      <c r="F16" s="86">
        <v>1</v>
      </c>
      <c r="G16" s="86">
        <v>52</v>
      </c>
      <c r="H16" s="86">
        <v>89</v>
      </c>
      <c r="I16" s="86">
        <v>96</v>
      </c>
      <c r="J16" s="86">
        <v>15</v>
      </c>
      <c r="K16" s="80">
        <f>SUM(D16:J16)</f>
        <v>466</v>
      </c>
      <c r="L16" s="73"/>
      <c r="M16" s="73"/>
      <c r="N16" s="73"/>
      <c r="O16" s="73"/>
      <c r="P16" s="73"/>
      <c r="Q16" s="86">
        <v>0</v>
      </c>
      <c r="R16" s="80">
        <f>Q16</f>
        <v>0</v>
      </c>
      <c r="S16" s="86">
        <v>6</v>
      </c>
      <c r="T16" s="86">
        <v>2</v>
      </c>
      <c r="U16" s="86">
        <v>0</v>
      </c>
      <c r="V16" s="86">
        <v>-4</v>
      </c>
      <c r="W16" s="86">
        <v>0</v>
      </c>
      <c r="X16" s="80">
        <f>SUM(S16:W16)</f>
        <v>4</v>
      </c>
      <c r="Y16" s="86">
        <v>-20</v>
      </c>
      <c r="Z16" s="97">
        <f>SUM(C16,K16,R16,Y16,X16)</f>
        <v>934</v>
      </c>
      <c r="AA16" s="79"/>
      <c r="AB16" s="97">
        <f t="shared" si="0"/>
        <v>934</v>
      </c>
      <c r="AE16" s="57">
        <f t="shared" si="7"/>
        <v>934</v>
      </c>
      <c r="AF16" s="57">
        <f t="shared" si="1"/>
        <v>0</v>
      </c>
      <c r="AH16" s="57">
        <f t="shared" si="8"/>
        <v>934</v>
      </c>
      <c r="AI16" s="57">
        <f t="shared" si="2"/>
        <v>0</v>
      </c>
      <c r="AJ16" s="6" t="s">
        <v>142</v>
      </c>
    </row>
    <row r="17" spans="1:36" x14ac:dyDescent="0.25">
      <c r="B17" s="62"/>
      <c r="C17" s="76"/>
      <c r="D17" s="85"/>
      <c r="E17" s="85"/>
      <c r="F17" s="85"/>
      <c r="G17" s="85"/>
      <c r="H17" s="85"/>
      <c r="I17" s="85"/>
      <c r="J17" s="85"/>
      <c r="K17" s="76"/>
      <c r="L17" s="72"/>
      <c r="M17" s="72"/>
      <c r="N17" s="72"/>
      <c r="O17" s="72"/>
      <c r="P17" s="72"/>
      <c r="Q17" s="6"/>
      <c r="R17" s="76"/>
      <c r="S17" s="85"/>
      <c r="T17" s="85"/>
      <c r="V17" s="85"/>
      <c r="X17" s="76"/>
      <c r="Y17" s="85"/>
      <c r="Z17" s="96"/>
      <c r="AA17" s="75"/>
      <c r="AB17" s="96"/>
      <c r="AE17" s="57">
        <f t="shared" si="7"/>
        <v>0</v>
      </c>
      <c r="AF17" s="57">
        <f t="shared" si="1"/>
        <v>0</v>
      </c>
      <c r="AH17" s="57">
        <f t="shared" si="8"/>
        <v>0</v>
      </c>
      <c r="AI17" s="57">
        <f t="shared" si="2"/>
        <v>0</v>
      </c>
    </row>
    <row r="18" spans="1:36" x14ac:dyDescent="0.25">
      <c r="A18" s="6">
        <v>2014</v>
      </c>
      <c r="B18" s="147" t="s">
        <v>135</v>
      </c>
      <c r="C18" s="76">
        <v>-144</v>
      </c>
      <c r="D18" s="85">
        <v>-83</v>
      </c>
      <c r="E18" s="85">
        <v>-25</v>
      </c>
      <c r="F18" s="85" t="s">
        <v>141</v>
      </c>
      <c r="G18" s="85">
        <v>-39</v>
      </c>
      <c r="H18" s="85">
        <v>-34</v>
      </c>
      <c r="I18" s="85">
        <v>-34</v>
      </c>
      <c r="J18" s="85">
        <v>-1</v>
      </c>
      <c r="K18" s="76">
        <f>SUM(D18:J18)</f>
        <v>-216</v>
      </c>
      <c r="L18" s="71"/>
      <c r="M18" s="71"/>
      <c r="N18" s="71"/>
      <c r="O18" s="71"/>
      <c r="P18" s="71"/>
      <c r="Q18" s="85">
        <v>0</v>
      </c>
      <c r="R18" s="76">
        <f>Q18</f>
        <v>0</v>
      </c>
      <c r="S18" s="85">
        <v>250</v>
      </c>
      <c r="T18" s="85">
        <v>-16</v>
      </c>
      <c r="U18" s="85">
        <v>0</v>
      </c>
      <c r="V18" s="74" t="s">
        <v>141</v>
      </c>
      <c r="W18" s="74" t="s">
        <v>141</v>
      </c>
      <c r="X18" s="76">
        <f>SUM(S18:W18)</f>
        <v>234</v>
      </c>
      <c r="Y18" s="85">
        <v>-21</v>
      </c>
      <c r="Z18" s="96">
        <f>SUM(C18,K18,R18,Y18,X18)</f>
        <v>-147</v>
      </c>
      <c r="AA18" s="75"/>
      <c r="AB18" s="96">
        <f t="shared" si="0"/>
        <v>-147</v>
      </c>
      <c r="AE18" s="57">
        <f t="shared" si="7"/>
        <v>-147</v>
      </c>
      <c r="AF18" s="57">
        <f t="shared" si="1"/>
        <v>0</v>
      </c>
      <c r="AH18" s="57">
        <f t="shared" si="8"/>
        <v>-147</v>
      </c>
      <c r="AI18" s="57">
        <f t="shared" si="2"/>
        <v>0</v>
      </c>
    </row>
    <row r="19" spans="1:36" x14ac:dyDescent="0.25">
      <c r="A19" s="6">
        <v>2014</v>
      </c>
      <c r="B19" s="147" t="s">
        <v>143</v>
      </c>
      <c r="C19" s="76">
        <v>-34</v>
      </c>
      <c r="D19" s="74">
        <v>-52</v>
      </c>
      <c r="E19" s="74">
        <v>-13</v>
      </c>
      <c r="F19" s="74">
        <v>2</v>
      </c>
      <c r="G19" s="74">
        <v>-29</v>
      </c>
      <c r="H19" s="74">
        <v>-13</v>
      </c>
      <c r="I19" s="74">
        <v>-152</v>
      </c>
      <c r="J19" s="74">
        <v>0</v>
      </c>
      <c r="K19" s="76">
        <f>SUM(D19:J19)</f>
        <v>-257</v>
      </c>
      <c r="L19" s="72"/>
      <c r="M19" s="72"/>
      <c r="N19" s="72"/>
      <c r="O19" s="72"/>
      <c r="P19" s="72"/>
      <c r="Q19" s="74">
        <v>0</v>
      </c>
      <c r="R19" s="76">
        <f>Q19</f>
        <v>0</v>
      </c>
      <c r="S19" s="85">
        <v>-15</v>
      </c>
      <c r="T19" s="85">
        <v>-120</v>
      </c>
      <c r="U19" s="85">
        <v>0</v>
      </c>
      <c r="V19" s="74">
        <v>-5</v>
      </c>
      <c r="W19" s="163" t="s">
        <v>141</v>
      </c>
      <c r="X19" s="76">
        <f>SUM(S19:W19)</f>
        <v>-140</v>
      </c>
      <c r="Y19" s="85">
        <v>-115</v>
      </c>
      <c r="Z19" s="96">
        <f>SUM(C19,K19,R19,Y19,X19)</f>
        <v>-546</v>
      </c>
      <c r="AA19" s="75"/>
      <c r="AB19" s="96">
        <f t="shared" si="0"/>
        <v>-546</v>
      </c>
      <c r="AE19" s="57">
        <f t="shared" si="7"/>
        <v>-546</v>
      </c>
      <c r="AF19" s="57">
        <f t="shared" si="1"/>
        <v>0</v>
      </c>
      <c r="AH19" s="57">
        <f t="shared" si="8"/>
        <v>-546</v>
      </c>
      <c r="AI19" s="57">
        <f t="shared" si="2"/>
        <v>0</v>
      </c>
    </row>
    <row r="20" spans="1:36" ht="12" thickBot="1" x14ac:dyDescent="0.3">
      <c r="A20" s="6">
        <v>2014</v>
      </c>
      <c r="B20" s="146" t="s">
        <v>136</v>
      </c>
      <c r="C20" s="80">
        <f t="shared" ref="C20:J20" si="9">SUM(C16,C18,C19)</f>
        <v>306</v>
      </c>
      <c r="D20" s="86">
        <f t="shared" si="9"/>
        <v>27</v>
      </c>
      <c r="E20" s="86">
        <f t="shared" si="9"/>
        <v>13</v>
      </c>
      <c r="F20" s="86">
        <f t="shared" si="9"/>
        <v>3</v>
      </c>
      <c r="G20" s="86">
        <f t="shared" si="9"/>
        <v>-16</v>
      </c>
      <c r="H20" s="86">
        <f t="shared" si="9"/>
        <v>42</v>
      </c>
      <c r="I20" s="86">
        <f t="shared" si="9"/>
        <v>-90</v>
      </c>
      <c r="J20" s="86">
        <f t="shared" si="9"/>
        <v>14</v>
      </c>
      <c r="K20" s="80">
        <f>SUM(D20:J20)</f>
        <v>-7</v>
      </c>
      <c r="L20" s="73"/>
      <c r="M20" s="73"/>
      <c r="N20" s="73"/>
      <c r="O20" s="73"/>
      <c r="P20" s="73"/>
      <c r="Q20" s="86">
        <f>SUM(Q16,Q18,Q19)</f>
        <v>0</v>
      </c>
      <c r="R20" s="80">
        <f>Q20</f>
        <v>0</v>
      </c>
      <c r="S20" s="162">
        <f>SUM(S16,S18,S19)</f>
        <v>241</v>
      </c>
      <c r="T20" s="86">
        <f>SUM(T16,T18,T19)</f>
        <v>-134</v>
      </c>
      <c r="U20" s="86">
        <f>SUM(U16,U18,U19)</f>
        <v>0</v>
      </c>
      <c r="V20" s="86">
        <f>SUM(V16,V18,V19)</f>
        <v>-9</v>
      </c>
      <c r="W20" s="86">
        <f>SUM(W16,W18,W19)</f>
        <v>0</v>
      </c>
      <c r="X20" s="97">
        <f>SUM(S20:W20)</f>
        <v>98</v>
      </c>
      <c r="Y20" s="86">
        <f>SUM(Y16,Y18,Y19)</f>
        <v>-156</v>
      </c>
      <c r="Z20" s="97">
        <f>SUM(C20,K20,R20,Y20,X20)</f>
        <v>241</v>
      </c>
      <c r="AA20" s="79"/>
      <c r="AB20" s="97">
        <f>SUM(AB16,AB18,AB19)</f>
        <v>241</v>
      </c>
      <c r="AE20" s="57">
        <f t="shared" si="7"/>
        <v>241</v>
      </c>
      <c r="AF20" s="57">
        <f t="shared" si="1"/>
        <v>0</v>
      </c>
      <c r="AH20" s="57">
        <f t="shared" si="8"/>
        <v>241</v>
      </c>
      <c r="AI20" s="57">
        <f t="shared" si="2"/>
        <v>0</v>
      </c>
    </row>
    <row r="21" spans="1:36" x14ac:dyDescent="0.25">
      <c r="C21" s="76"/>
      <c r="D21" s="85"/>
      <c r="E21" s="85"/>
      <c r="F21" s="85"/>
      <c r="G21" s="85"/>
      <c r="H21" s="85"/>
      <c r="I21" s="85"/>
      <c r="J21" s="85"/>
      <c r="K21" s="76"/>
      <c r="L21" s="72"/>
      <c r="M21" s="72"/>
      <c r="N21" s="72"/>
      <c r="O21" s="72"/>
      <c r="P21" s="72"/>
      <c r="Q21" s="85"/>
      <c r="R21" s="76"/>
      <c r="S21" s="85"/>
      <c r="T21" s="85"/>
      <c r="U21" s="85"/>
      <c r="V21" s="85"/>
      <c r="W21" s="85"/>
      <c r="X21" s="76"/>
      <c r="Y21" s="85"/>
      <c r="Z21" s="96"/>
      <c r="AA21" s="75"/>
      <c r="AB21" s="96"/>
      <c r="AE21" s="57">
        <f t="shared" si="7"/>
        <v>0</v>
      </c>
      <c r="AF21" s="57">
        <f t="shared" si="1"/>
        <v>0</v>
      </c>
      <c r="AH21" s="57">
        <f t="shared" si="8"/>
        <v>0</v>
      </c>
      <c r="AI21" s="57">
        <f t="shared" si="2"/>
        <v>0</v>
      </c>
    </row>
    <row r="22" spans="1:36" x14ac:dyDescent="0.25">
      <c r="A22" s="6">
        <v>2014</v>
      </c>
      <c r="B22" s="59" t="s">
        <v>137</v>
      </c>
      <c r="C22" s="82">
        <v>-50</v>
      </c>
      <c r="D22" s="131">
        <v>16</v>
      </c>
      <c r="E22" s="131">
        <v>-5</v>
      </c>
      <c r="F22" s="131">
        <v>-1</v>
      </c>
      <c r="G22" s="131">
        <v>18</v>
      </c>
      <c r="H22" s="131">
        <v>-20</v>
      </c>
      <c r="I22" s="131">
        <v>5</v>
      </c>
      <c r="J22" s="131">
        <v>-4</v>
      </c>
      <c r="K22" s="82">
        <f>SUM(D22:J22)</f>
        <v>9</v>
      </c>
      <c r="L22" s="77"/>
      <c r="M22" s="77"/>
      <c r="N22" s="77"/>
      <c r="O22" s="77"/>
      <c r="P22" s="77"/>
      <c r="Q22" s="164">
        <v>0</v>
      </c>
      <c r="R22" s="82">
        <f>Q22</f>
        <v>0</v>
      </c>
      <c r="S22" s="131">
        <v>-174</v>
      </c>
      <c r="T22" s="131" t="s">
        <v>141</v>
      </c>
      <c r="U22" s="131">
        <v>0</v>
      </c>
      <c r="V22" s="131">
        <v>59</v>
      </c>
      <c r="W22" s="131">
        <v>0</v>
      </c>
      <c r="X22" s="82">
        <f>SUM(S22:W22)</f>
        <v>-115</v>
      </c>
      <c r="Y22" s="131">
        <v>29</v>
      </c>
      <c r="Z22" s="99">
        <f>SUM(C22,K22,R22,Y22,X22)</f>
        <v>-127</v>
      </c>
      <c r="AA22" s="81"/>
      <c r="AB22" s="82">
        <f t="shared" si="0"/>
        <v>-127</v>
      </c>
      <c r="AE22" s="57">
        <f t="shared" si="7"/>
        <v>-127</v>
      </c>
      <c r="AF22" s="57">
        <f t="shared" si="1"/>
        <v>0</v>
      </c>
      <c r="AH22" s="57">
        <f t="shared" si="8"/>
        <v>-127</v>
      </c>
      <c r="AI22" s="57">
        <f t="shared" si="2"/>
        <v>0</v>
      </c>
      <c r="AJ22" s="6" t="s">
        <v>142</v>
      </c>
    </row>
    <row r="23" spans="1:36" ht="12" thickBot="1" x14ac:dyDescent="0.3">
      <c r="A23" s="6">
        <v>2014</v>
      </c>
      <c r="B23" s="60" t="s">
        <v>138</v>
      </c>
      <c r="C23" s="80">
        <f t="shared" ref="C23:K23" si="10">SUM(C20,C22)</f>
        <v>256</v>
      </c>
      <c r="D23" s="86">
        <f t="shared" si="10"/>
        <v>43</v>
      </c>
      <c r="E23" s="86">
        <f t="shared" si="10"/>
        <v>8</v>
      </c>
      <c r="F23" s="86">
        <f t="shared" si="10"/>
        <v>2</v>
      </c>
      <c r="G23" s="86">
        <f t="shared" si="10"/>
        <v>2</v>
      </c>
      <c r="H23" s="86">
        <f t="shared" si="10"/>
        <v>22</v>
      </c>
      <c r="I23" s="86">
        <f t="shared" si="10"/>
        <v>-85</v>
      </c>
      <c r="J23" s="86">
        <f t="shared" si="10"/>
        <v>10</v>
      </c>
      <c r="K23" s="80">
        <f t="shared" si="10"/>
        <v>2</v>
      </c>
      <c r="L23" s="73"/>
      <c r="M23" s="73"/>
      <c r="N23" s="73"/>
      <c r="O23" s="73"/>
      <c r="P23" s="73"/>
      <c r="Q23" s="86">
        <f t="shared" ref="Q23:Y23" si="11">SUM(Q20,Q22)</f>
        <v>0</v>
      </c>
      <c r="R23" s="80">
        <f t="shared" si="11"/>
        <v>0</v>
      </c>
      <c r="S23" s="86">
        <f t="shared" si="11"/>
        <v>67</v>
      </c>
      <c r="T23" s="86">
        <f t="shared" si="11"/>
        <v>-134</v>
      </c>
      <c r="U23" s="86">
        <f t="shared" si="11"/>
        <v>0</v>
      </c>
      <c r="V23" s="86">
        <f t="shared" si="11"/>
        <v>50</v>
      </c>
      <c r="W23" s="86">
        <f t="shared" si="11"/>
        <v>0</v>
      </c>
      <c r="X23" s="97">
        <f t="shared" si="11"/>
        <v>-17</v>
      </c>
      <c r="Y23" s="86">
        <f t="shared" si="11"/>
        <v>-127</v>
      </c>
      <c r="Z23" s="97">
        <f>SUM(C23,K23,R23,Y23,X23)</f>
        <v>114</v>
      </c>
      <c r="AA23" s="79"/>
      <c r="AB23" s="97">
        <f t="shared" si="0"/>
        <v>114</v>
      </c>
      <c r="AC23" s="62"/>
      <c r="AE23" s="57">
        <f t="shared" si="7"/>
        <v>114</v>
      </c>
      <c r="AF23" s="57">
        <f t="shared" si="1"/>
        <v>0</v>
      </c>
      <c r="AH23" s="57">
        <f t="shared" si="8"/>
        <v>114</v>
      </c>
      <c r="AI23" s="57">
        <f t="shared" si="2"/>
        <v>0</v>
      </c>
    </row>
    <row r="24" spans="1:36" x14ac:dyDescent="0.25">
      <c r="A24" s="6">
        <v>2014</v>
      </c>
      <c r="B24" s="61" t="s">
        <v>139</v>
      </c>
      <c r="C24" s="132">
        <v>0.82299999999999995</v>
      </c>
      <c r="D24" s="67"/>
      <c r="E24" s="67"/>
      <c r="F24" s="67"/>
      <c r="G24" s="67"/>
      <c r="H24" s="67"/>
      <c r="I24" s="67"/>
      <c r="J24" s="67"/>
      <c r="K24" s="132">
        <v>0.80300000000000005</v>
      </c>
      <c r="L24" s="67"/>
      <c r="M24" s="67"/>
      <c r="N24" s="67"/>
      <c r="O24" s="67"/>
      <c r="P24" s="67"/>
      <c r="Q24" s="68"/>
      <c r="R24" s="68"/>
      <c r="S24" s="68"/>
      <c r="T24" s="67"/>
      <c r="U24" s="67"/>
      <c r="V24" s="68"/>
      <c r="W24" s="68"/>
      <c r="X24" s="132">
        <v>0.19500000000000001</v>
      </c>
      <c r="Y24" s="68"/>
      <c r="Z24" s="67"/>
      <c r="AA24" s="68"/>
      <c r="AB24" s="135"/>
      <c r="AE24" s="57"/>
      <c r="AF24" s="57"/>
      <c r="AH24" s="57"/>
      <c r="AI24" s="57"/>
    </row>
    <row r="25" spans="1:36" x14ac:dyDescent="0.25">
      <c r="A25" s="6">
        <v>2014</v>
      </c>
      <c r="B25" s="61" t="s">
        <v>140</v>
      </c>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135">
        <v>0.75800000000000001</v>
      </c>
      <c r="AE25" s="57"/>
      <c r="AF25" s="57"/>
      <c r="AH25" s="57"/>
      <c r="AI25" s="57"/>
    </row>
    <row r="26" spans="1:36" x14ac:dyDescent="0.25">
      <c r="C26" s="6" t="s">
        <v>184</v>
      </c>
      <c r="D26" s="65"/>
      <c r="E26" s="65"/>
      <c r="F26" s="65"/>
      <c r="G26" s="65"/>
      <c r="H26" s="65"/>
      <c r="I26" s="65"/>
      <c r="J26" s="65"/>
      <c r="K26" s="101"/>
      <c r="L26" s="65"/>
      <c r="M26" s="65"/>
      <c r="N26" s="65"/>
      <c r="O26" s="65"/>
      <c r="P26" s="65"/>
      <c r="Q26" s="65"/>
      <c r="R26" s="101"/>
      <c r="S26" s="65"/>
      <c r="T26" s="65"/>
      <c r="U26" s="65"/>
      <c r="V26" s="65"/>
      <c r="W26" s="65"/>
      <c r="X26" s="101"/>
      <c r="Y26" s="65"/>
      <c r="Z26" s="100"/>
      <c r="AA26" s="65"/>
      <c r="AB26" s="101"/>
    </row>
    <row r="27" spans="1:36" x14ac:dyDescent="0.25">
      <c r="C27" s="160"/>
      <c r="D27" s="65"/>
      <c r="E27" s="65"/>
      <c r="F27" s="65"/>
      <c r="G27" s="65"/>
      <c r="H27" s="65"/>
      <c r="I27" s="65"/>
      <c r="J27" s="65"/>
      <c r="K27" s="65"/>
      <c r="L27" s="65"/>
      <c r="M27" s="65"/>
      <c r="N27" s="65"/>
      <c r="O27" s="65"/>
      <c r="P27" s="65"/>
      <c r="Q27" s="65"/>
      <c r="R27" s="65"/>
      <c r="S27" s="65"/>
      <c r="T27" s="65"/>
      <c r="U27" s="65"/>
      <c r="V27" s="65"/>
      <c r="W27" s="65"/>
      <c r="X27" s="65"/>
      <c r="Y27" s="65"/>
      <c r="Z27" s="100"/>
      <c r="AA27" s="65"/>
      <c r="AB27" s="100"/>
    </row>
    <row r="28" spans="1:36" x14ac:dyDescent="0.25">
      <c r="C28" s="160"/>
      <c r="D28" s="65"/>
      <c r="E28" s="65"/>
      <c r="F28" s="65"/>
      <c r="G28" s="65"/>
      <c r="H28" s="65"/>
      <c r="I28" s="65"/>
      <c r="J28" s="65"/>
      <c r="K28" s="65"/>
      <c r="L28" s="65"/>
      <c r="M28" s="65"/>
      <c r="N28" s="65"/>
      <c r="O28" s="65"/>
      <c r="P28" s="65"/>
      <c r="Q28" s="65"/>
      <c r="R28" s="65"/>
      <c r="S28" s="65"/>
      <c r="T28" s="65"/>
      <c r="U28" s="65"/>
      <c r="V28" s="65"/>
      <c r="W28" s="65"/>
      <c r="X28" s="65"/>
      <c r="Y28" s="65"/>
      <c r="Z28" s="100"/>
      <c r="AA28" s="65"/>
      <c r="AB28" s="100"/>
    </row>
    <row r="29" spans="1:36" s="62" customFormat="1" x14ac:dyDescent="0.25">
      <c r="A29" s="63">
        <v>2015</v>
      </c>
      <c r="B29" s="63" t="s">
        <v>127</v>
      </c>
      <c r="C29" s="134">
        <v>1</v>
      </c>
      <c r="D29" s="134">
        <v>1</v>
      </c>
      <c r="E29" s="134">
        <v>1</v>
      </c>
      <c r="F29" s="134">
        <v>1</v>
      </c>
      <c r="G29" s="134">
        <v>0.751</v>
      </c>
      <c r="H29" s="134">
        <v>0.5</v>
      </c>
      <c r="I29" s="134">
        <v>0.5</v>
      </c>
      <c r="J29" s="134">
        <v>1</v>
      </c>
      <c r="K29" s="150"/>
      <c r="L29" s="134">
        <v>0.625</v>
      </c>
      <c r="M29" s="134">
        <v>0.625</v>
      </c>
      <c r="N29" s="134">
        <v>0.625</v>
      </c>
      <c r="O29" s="134">
        <v>0.625</v>
      </c>
      <c r="P29" s="134">
        <v>0.625</v>
      </c>
      <c r="Q29" s="134">
        <v>0.625</v>
      </c>
      <c r="R29" s="150"/>
      <c r="S29" s="134"/>
      <c r="T29" s="134">
        <v>0.94</v>
      </c>
      <c r="U29" s="134">
        <v>0.77500000000000002</v>
      </c>
      <c r="V29" s="134">
        <v>0.75</v>
      </c>
      <c r="W29" s="134">
        <v>1</v>
      </c>
      <c r="X29" s="150"/>
      <c r="Y29" s="134">
        <v>1</v>
      </c>
      <c r="Z29" s="150"/>
      <c r="AA29" s="134"/>
      <c r="AB29" s="95"/>
    </row>
    <row r="30" spans="1:36" x14ac:dyDescent="0.25">
      <c r="B30" s="161" t="s">
        <v>163</v>
      </c>
      <c r="C30" s="151"/>
      <c r="D30" s="69"/>
      <c r="E30" s="69"/>
      <c r="F30" s="69"/>
      <c r="G30" s="69"/>
      <c r="H30" s="69"/>
      <c r="I30" s="69"/>
      <c r="J30" s="69"/>
      <c r="K30" s="151"/>
      <c r="L30" s="69"/>
      <c r="M30" s="69"/>
      <c r="N30" s="69"/>
      <c r="O30" s="69"/>
      <c r="P30" s="69"/>
      <c r="Q30" s="69"/>
      <c r="R30" s="151"/>
      <c r="S30" s="70"/>
      <c r="T30" s="69"/>
      <c r="U30" s="69"/>
      <c r="V30" s="69"/>
      <c r="W30" s="69"/>
      <c r="X30" s="151"/>
      <c r="Y30" s="69"/>
      <c r="Z30" s="151"/>
      <c r="AA30" s="70"/>
      <c r="AB30" s="151"/>
    </row>
    <row r="31" spans="1:36" x14ac:dyDescent="0.25">
      <c r="A31" s="6">
        <v>2015</v>
      </c>
      <c r="B31" s="6" t="s">
        <v>128</v>
      </c>
      <c r="C31" s="76">
        <v>577</v>
      </c>
      <c r="D31" s="85">
        <v>221</v>
      </c>
      <c r="E31" s="85">
        <v>75</v>
      </c>
      <c r="F31" s="85">
        <v>55</v>
      </c>
      <c r="G31" s="85">
        <v>85</v>
      </c>
      <c r="H31" s="85">
        <v>102</v>
      </c>
      <c r="I31" s="85">
        <v>130</v>
      </c>
      <c r="J31" s="85">
        <v>0</v>
      </c>
      <c r="K31" s="76">
        <f>SUM(D31:J31)</f>
        <v>668</v>
      </c>
      <c r="L31" s="85">
        <v>118</v>
      </c>
      <c r="M31" s="85">
        <v>92</v>
      </c>
      <c r="N31" s="85">
        <v>29</v>
      </c>
      <c r="O31" s="85">
        <v>8</v>
      </c>
      <c r="P31" s="74">
        <v>0</v>
      </c>
      <c r="Q31" s="85">
        <v>0</v>
      </c>
      <c r="R31" s="76">
        <f>SUM(L31:Q31)</f>
        <v>247</v>
      </c>
      <c r="S31" s="71"/>
      <c r="T31" s="85">
        <v>43</v>
      </c>
      <c r="U31" s="85">
        <v>24</v>
      </c>
      <c r="V31" s="85">
        <v>0</v>
      </c>
      <c r="W31" s="85">
        <v>0</v>
      </c>
      <c r="X31" s="76">
        <f>SUM(T31:W31)</f>
        <v>67</v>
      </c>
      <c r="Y31" s="74">
        <v>0</v>
      </c>
      <c r="Z31" s="96">
        <f>SUM(C31,K31,R31,Y31,X31)</f>
        <v>1559</v>
      </c>
      <c r="AA31" s="71"/>
      <c r="AB31" s="96">
        <f t="shared" ref="AB31:AB33" si="12">Z31</f>
        <v>1559</v>
      </c>
      <c r="AE31" s="57">
        <f>SUM(C31)+SUM(D31:J31)+SUM(L31:Q31)+SUM(S31:W31)+Y31+AA31</f>
        <v>1559</v>
      </c>
      <c r="AF31" s="57">
        <f t="shared" ref="AF31:AF47" si="13">AB31-AE31</f>
        <v>0</v>
      </c>
      <c r="AH31" s="57">
        <f>C31+K31+R31+X31+Y31+AA31</f>
        <v>1559</v>
      </c>
      <c r="AI31" s="57">
        <f t="shared" ref="AI31:AI47" si="14">AB31-AH31</f>
        <v>0</v>
      </c>
    </row>
    <row r="32" spans="1:36" x14ac:dyDescent="0.25">
      <c r="A32" s="6">
        <v>2015</v>
      </c>
      <c r="B32" s="6" t="s">
        <v>69</v>
      </c>
      <c r="C32" s="76">
        <v>58</v>
      </c>
      <c r="D32" s="85">
        <v>10</v>
      </c>
      <c r="E32" s="85">
        <v>3</v>
      </c>
      <c r="F32" s="85">
        <v>2</v>
      </c>
      <c r="G32" s="85">
        <v>2</v>
      </c>
      <c r="H32" s="85">
        <v>14</v>
      </c>
      <c r="I32" s="85">
        <v>6</v>
      </c>
      <c r="J32" s="85">
        <v>28</v>
      </c>
      <c r="K32" s="76">
        <f>SUM(D32:J32)</f>
        <v>65</v>
      </c>
      <c r="L32" s="85">
        <v>12</v>
      </c>
      <c r="M32" s="85">
        <v>6</v>
      </c>
      <c r="N32" s="85">
        <v>2</v>
      </c>
      <c r="O32" s="85">
        <v>1</v>
      </c>
      <c r="P32" s="74">
        <v>0</v>
      </c>
      <c r="Q32" s="85">
        <v>0</v>
      </c>
      <c r="R32" s="76">
        <f>SUM(L32:Q32)</f>
        <v>21</v>
      </c>
      <c r="S32" s="72"/>
      <c r="T32" s="85">
        <v>6</v>
      </c>
      <c r="U32" s="85">
        <v>2</v>
      </c>
      <c r="V32" s="85">
        <v>0</v>
      </c>
      <c r="W32" s="85">
        <v>6</v>
      </c>
      <c r="X32" s="76">
        <f>SUM(T32:W32)</f>
        <v>14</v>
      </c>
      <c r="Y32" s="85">
        <v>9</v>
      </c>
      <c r="Z32" s="96">
        <f>SUM(C32,K32,R32,Y32,X32)</f>
        <v>167</v>
      </c>
      <c r="AA32" s="72"/>
      <c r="AB32" s="96">
        <f t="shared" si="12"/>
        <v>167</v>
      </c>
      <c r="AE32" s="57">
        <f>SUM(C32)+SUM(D32:J32)+SUM(L32:Q32)+SUM(S32:W32)+Y32+AA32</f>
        <v>167</v>
      </c>
      <c r="AF32" s="57">
        <f t="shared" si="13"/>
        <v>0</v>
      </c>
      <c r="AH32" s="57">
        <f>C32+K32+R32+X32+Y32+AA32</f>
        <v>167</v>
      </c>
      <c r="AI32" s="57">
        <f t="shared" si="14"/>
        <v>0</v>
      </c>
    </row>
    <row r="33" spans="1:35" ht="12" thickBot="1" x14ac:dyDescent="0.3">
      <c r="A33" s="6">
        <v>2015</v>
      </c>
      <c r="B33" s="58" t="s">
        <v>130</v>
      </c>
      <c r="C33" s="80">
        <f>SUM(C31:C32)</f>
        <v>635</v>
      </c>
      <c r="D33" s="86">
        <f t="shared" ref="D33:Y33" si="15">SUM(D31:D32)</f>
        <v>231</v>
      </c>
      <c r="E33" s="86">
        <f t="shared" si="15"/>
        <v>78</v>
      </c>
      <c r="F33" s="86">
        <f t="shared" si="15"/>
        <v>57</v>
      </c>
      <c r="G33" s="86">
        <f t="shared" si="15"/>
        <v>87</v>
      </c>
      <c r="H33" s="86">
        <f t="shared" si="15"/>
        <v>116</v>
      </c>
      <c r="I33" s="86">
        <f t="shared" si="15"/>
        <v>136</v>
      </c>
      <c r="J33" s="86">
        <f t="shared" si="15"/>
        <v>28</v>
      </c>
      <c r="K33" s="80">
        <f>SUM(D33:J33)</f>
        <v>733</v>
      </c>
      <c r="L33" s="86">
        <f t="shared" si="15"/>
        <v>130</v>
      </c>
      <c r="M33" s="86">
        <f t="shared" si="15"/>
        <v>98</v>
      </c>
      <c r="N33" s="86">
        <f t="shared" si="15"/>
        <v>31</v>
      </c>
      <c r="O33" s="86">
        <f t="shared" si="15"/>
        <v>9</v>
      </c>
      <c r="P33" s="86">
        <f>SUM(P31:P32)</f>
        <v>0</v>
      </c>
      <c r="Q33" s="86">
        <f t="shared" si="15"/>
        <v>0</v>
      </c>
      <c r="R33" s="80">
        <f>SUM(L33:Q33)</f>
        <v>268</v>
      </c>
      <c r="S33" s="73"/>
      <c r="T33" s="86">
        <f t="shared" si="15"/>
        <v>49</v>
      </c>
      <c r="U33" s="86">
        <f t="shared" si="15"/>
        <v>26</v>
      </c>
      <c r="V33" s="86">
        <f t="shared" si="15"/>
        <v>0</v>
      </c>
      <c r="W33" s="86">
        <f t="shared" si="15"/>
        <v>6</v>
      </c>
      <c r="X33" s="80">
        <f>SUM(T33:W33)</f>
        <v>81</v>
      </c>
      <c r="Y33" s="86">
        <f t="shared" si="15"/>
        <v>9</v>
      </c>
      <c r="Z33" s="97">
        <f>SUM(C33,K33,R33,Y33,X33)</f>
        <v>1726</v>
      </c>
      <c r="AA33" s="73"/>
      <c r="AB33" s="97">
        <f t="shared" si="12"/>
        <v>1726</v>
      </c>
      <c r="AE33" s="57">
        <f>SUM(C33)+SUM(D33:J33)+SUM(L33:Q33)+SUM(S33:W33)+Y33+AA33</f>
        <v>1726</v>
      </c>
      <c r="AF33" s="57">
        <f t="shared" si="13"/>
        <v>0</v>
      </c>
      <c r="AH33" s="57">
        <f>C33+K33+R33+X33+Y33+AA33</f>
        <v>1726</v>
      </c>
      <c r="AI33" s="57">
        <f t="shared" si="14"/>
        <v>0</v>
      </c>
    </row>
    <row r="34" spans="1:35" x14ac:dyDescent="0.25">
      <c r="C34" s="76"/>
      <c r="D34" s="85"/>
      <c r="E34" s="85"/>
      <c r="F34" s="85"/>
      <c r="G34" s="85"/>
      <c r="H34" s="85"/>
      <c r="I34" s="85"/>
      <c r="J34" s="85"/>
      <c r="K34" s="76"/>
      <c r="L34" s="85"/>
      <c r="M34" s="85"/>
      <c r="N34" s="85"/>
      <c r="O34" s="85"/>
      <c r="P34" s="6"/>
      <c r="Q34" s="85"/>
      <c r="R34" s="76"/>
      <c r="S34" s="72"/>
      <c r="T34" s="85"/>
      <c r="U34" s="85"/>
      <c r="V34" s="85"/>
      <c r="W34" s="85"/>
      <c r="X34" s="76"/>
      <c r="Y34" s="85"/>
      <c r="Z34" s="96"/>
      <c r="AA34" s="72"/>
      <c r="AB34" s="96"/>
      <c r="AE34" s="64">
        <f>SUM(C34)+SUM(D34:J34)+SUM(L34:Q34)+SUM(S34:W34)+Y34+AA34</f>
        <v>0</v>
      </c>
      <c r="AF34" s="64">
        <f t="shared" si="13"/>
        <v>0</v>
      </c>
      <c r="AG34" s="62"/>
      <c r="AH34" s="64">
        <f>C34+K34+R34+X34+Y34+AA34</f>
        <v>0</v>
      </c>
      <c r="AI34" s="64">
        <f t="shared" si="14"/>
        <v>0</v>
      </c>
    </row>
    <row r="35" spans="1:35" x14ac:dyDescent="0.25">
      <c r="A35" s="6">
        <v>2015</v>
      </c>
      <c r="B35" s="143" t="s">
        <v>131</v>
      </c>
      <c r="C35" s="84">
        <f t="shared" ref="C35:R35" si="16">-(C33-C37)</f>
        <v>-97</v>
      </c>
      <c r="D35" s="119">
        <f t="shared" si="16"/>
        <v>-39</v>
      </c>
      <c r="E35" s="119">
        <f t="shared" si="16"/>
        <v>-31</v>
      </c>
      <c r="F35" s="119">
        <f t="shared" si="16"/>
        <v>-26</v>
      </c>
      <c r="G35" s="119">
        <f t="shared" si="16"/>
        <v>-26</v>
      </c>
      <c r="H35" s="119">
        <f t="shared" si="16"/>
        <v>-17</v>
      </c>
      <c r="I35" s="119">
        <f t="shared" si="16"/>
        <v>-20</v>
      </c>
      <c r="J35" s="119">
        <f t="shared" si="16"/>
        <v>-15</v>
      </c>
      <c r="K35" s="84">
        <f t="shared" si="16"/>
        <v>-174</v>
      </c>
      <c r="L35" s="119">
        <f t="shared" si="16"/>
        <v>-32</v>
      </c>
      <c r="M35" s="119">
        <f t="shared" si="16"/>
        <v>-32</v>
      </c>
      <c r="N35" s="119">
        <f t="shared" si="16"/>
        <v>-16</v>
      </c>
      <c r="O35" s="119">
        <f t="shared" si="16"/>
        <v>-3</v>
      </c>
      <c r="P35" s="119">
        <f t="shared" si="16"/>
        <v>0</v>
      </c>
      <c r="Q35" s="119">
        <f t="shared" si="16"/>
        <v>0</v>
      </c>
      <c r="R35" s="84">
        <f t="shared" si="16"/>
        <v>-83</v>
      </c>
      <c r="S35" s="72"/>
      <c r="T35" s="119">
        <f t="shared" ref="T35:Y35" si="17">-(T33-T37)</f>
        <v>-29</v>
      </c>
      <c r="U35" s="119">
        <f t="shared" si="17"/>
        <v>-15</v>
      </c>
      <c r="V35" s="119">
        <f t="shared" si="17"/>
        <v>-5</v>
      </c>
      <c r="W35" s="119">
        <f t="shared" si="17"/>
        <v>1</v>
      </c>
      <c r="X35" s="84">
        <f t="shared" si="17"/>
        <v>-48</v>
      </c>
      <c r="Y35" s="119">
        <f t="shared" si="17"/>
        <v>-35</v>
      </c>
      <c r="Z35" s="96">
        <f>SUM(C35,K35,R35,Y35,X35)</f>
        <v>-437</v>
      </c>
      <c r="AA35" s="72"/>
      <c r="AB35" s="98">
        <f>Z35</f>
        <v>-437</v>
      </c>
      <c r="AE35" s="57"/>
      <c r="AF35" s="57"/>
      <c r="AH35" s="57"/>
      <c r="AI35" s="57"/>
    </row>
    <row r="36" spans="1:35" x14ac:dyDescent="0.25">
      <c r="B36" s="62"/>
      <c r="C36" s="76"/>
      <c r="D36" s="85"/>
      <c r="E36" s="85"/>
      <c r="F36" s="85"/>
      <c r="G36" s="85"/>
      <c r="H36" s="85"/>
      <c r="I36" s="85"/>
      <c r="J36" s="85"/>
      <c r="K36" s="76"/>
      <c r="L36" s="85"/>
      <c r="M36" s="85"/>
      <c r="N36" s="85"/>
      <c r="O36" s="85"/>
      <c r="P36" s="6"/>
      <c r="Q36" s="85"/>
      <c r="R36" s="76"/>
      <c r="S36" s="72"/>
      <c r="T36" s="85"/>
      <c r="U36" s="85"/>
      <c r="V36" s="85"/>
      <c r="W36" s="85"/>
      <c r="X36" s="76"/>
      <c r="Y36" s="85"/>
      <c r="Z36" s="96"/>
      <c r="AA36" s="72"/>
      <c r="AB36" s="96"/>
      <c r="AE36" s="64"/>
      <c r="AF36" s="64"/>
      <c r="AG36" s="62"/>
      <c r="AH36" s="64"/>
      <c r="AI36" s="64"/>
    </row>
    <row r="37" spans="1:35" x14ac:dyDescent="0.25">
      <c r="A37" s="6">
        <v>2015</v>
      </c>
      <c r="B37" s="62" t="s">
        <v>132</v>
      </c>
      <c r="C37" s="76">
        <f>C40</f>
        <v>538</v>
      </c>
      <c r="D37" s="85">
        <f t="shared" ref="D37:O37" si="18">D40</f>
        <v>192</v>
      </c>
      <c r="E37" s="85">
        <f t="shared" si="18"/>
        <v>47</v>
      </c>
      <c r="F37" s="85">
        <f t="shared" si="18"/>
        <v>31</v>
      </c>
      <c r="G37" s="85">
        <f t="shared" si="18"/>
        <v>61</v>
      </c>
      <c r="H37" s="85">
        <f t="shared" si="18"/>
        <v>99</v>
      </c>
      <c r="I37" s="85">
        <f t="shared" si="18"/>
        <v>116</v>
      </c>
      <c r="J37" s="85">
        <f t="shared" si="18"/>
        <v>13</v>
      </c>
      <c r="K37" s="76">
        <f>SUM(D37:J37)</f>
        <v>559</v>
      </c>
      <c r="L37" s="85">
        <f t="shared" si="18"/>
        <v>98</v>
      </c>
      <c r="M37" s="85">
        <f t="shared" si="18"/>
        <v>66</v>
      </c>
      <c r="N37" s="85">
        <f t="shared" si="18"/>
        <v>15</v>
      </c>
      <c r="O37" s="85">
        <f t="shared" si="18"/>
        <v>6</v>
      </c>
      <c r="P37" s="85">
        <f>P40</f>
        <v>0</v>
      </c>
      <c r="Q37" s="85">
        <v>0</v>
      </c>
      <c r="R37" s="76">
        <f>SUM(L37:Q37)</f>
        <v>185</v>
      </c>
      <c r="S37" s="71"/>
      <c r="T37" s="85">
        <f>T40</f>
        <v>20</v>
      </c>
      <c r="U37" s="85">
        <f t="shared" ref="U37:W37" si="19">U40</f>
        <v>11</v>
      </c>
      <c r="V37" s="85">
        <f t="shared" si="19"/>
        <v>-5</v>
      </c>
      <c r="W37" s="85">
        <f t="shared" si="19"/>
        <v>7</v>
      </c>
      <c r="X37" s="76">
        <f>SUM(T37:W37)</f>
        <v>33</v>
      </c>
      <c r="Y37" s="85">
        <v>-26</v>
      </c>
      <c r="Z37" s="96">
        <f>SUM(C37,K37,R37,X37,Y37)</f>
        <v>1289</v>
      </c>
      <c r="AA37" s="71"/>
      <c r="AB37" s="96">
        <f t="shared" ref="AB37:AB39" si="20">Z37</f>
        <v>1289</v>
      </c>
      <c r="AD37" s="62"/>
      <c r="AE37" s="64">
        <f t="shared" ref="AE37:AE47" si="21">SUM(C37)+SUM(D37:J37)+SUM(L37:Q37)+SUM(S37:W37)+Y37+AA37</f>
        <v>1289</v>
      </c>
      <c r="AF37" s="64">
        <f t="shared" si="13"/>
        <v>0</v>
      </c>
      <c r="AG37" s="62"/>
      <c r="AH37" s="64">
        <f t="shared" ref="AH37:AH47" si="22">C37+K37+R37+X37+Y37+AA37</f>
        <v>1289</v>
      </c>
      <c r="AI37" s="64">
        <f t="shared" si="14"/>
        <v>0</v>
      </c>
    </row>
    <row r="38" spans="1:35" x14ac:dyDescent="0.25">
      <c r="B38" s="62"/>
      <c r="C38" s="76"/>
      <c r="D38" s="74"/>
      <c r="E38" s="74"/>
      <c r="F38" s="74"/>
      <c r="G38" s="74"/>
      <c r="H38" s="74"/>
      <c r="I38" s="74"/>
      <c r="J38" s="74"/>
      <c r="K38" s="76"/>
      <c r="L38" s="85"/>
      <c r="M38" s="85"/>
      <c r="N38" s="85"/>
      <c r="O38" s="85"/>
      <c r="P38" s="85">
        <v>0</v>
      </c>
      <c r="Q38" s="85"/>
      <c r="R38" s="76"/>
      <c r="S38" s="72"/>
      <c r="T38" s="85"/>
      <c r="U38" s="85"/>
      <c r="V38" s="85"/>
      <c r="W38" s="85"/>
      <c r="X38" s="76"/>
      <c r="Y38" s="85"/>
      <c r="Z38" s="96"/>
      <c r="AA38" s="72"/>
      <c r="AB38" s="96"/>
      <c r="AE38" s="57">
        <f t="shared" si="21"/>
        <v>0</v>
      </c>
      <c r="AF38" s="57">
        <f t="shared" si="13"/>
        <v>0</v>
      </c>
      <c r="AH38" s="57">
        <f t="shared" si="22"/>
        <v>0</v>
      </c>
      <c r="AI38" s="57">
        <f t="shared" si="14"/>
        <v>0</v>
      </c>
    </row>
    <row r="39" spans="1:35" x14ac:dyDescent="0.25">
      <c r="A39" s="6">
        <v>2015</v>
      </c>
      <c r="B39" s="62" t="s">
        <v>133</v>
      </c>
      <c r="C39" s="76">
        <v>0</v>
      </c>
      <c r="D39" s="85">
        <v>0</v>
      </c>
      <c r="E39" s="85">
        <v>0</v>
      </c>
      <c r="F39" s="85">
        <v>0</v>
      </c>
      <c r="G39" s="85">
        <v>0</v>
      </c>
      <c r="H39" s="85">
        <v>0</v>
      </c>
      <c r="I39" s="85">
        <v>0</v>
      </c>
      <c r="J39" s="85">
        <v>0</v>
      </c>
      <c r="K39" s="76">
        <f>SUM(D39:J39)</f>
        <v>0</v>
      </c>
      <c r="L39" s="85">
        <v>0</v>
      </c>
      <c r="M39" s="85">
        <v>0</v>
      </c>
      <c r="N39" s="85">
        <v>0</v>
      </c>
      <c r="O39" s="85">
        <v>0</v>
      </c>
      <c r="P39" s="85">
        <v>0</v>
      </c>
      <c r="Q39" s="133">
        <v>-262</v>
      </c>
      <c r="R39" s="76">
        <f>SUM(L39:Q39)</f>
        <v>-262</v>
      </c>
      <c r="S39" s="72"/>
      <c r="T39" s="85">
        <v>0</v>
      </c>
      <c r="U39" s="85">
        <v>0</v>
      </c>
      <c r="V39" s="85">
        <v>0</v>
      </c>
      <c r="W39" s="85">
        <v>0</v>
      </c>
      <c r="X39" s="76">
        <f>SUM(T39:W39)</f>
        <v>0</v>
      </c>
      <c r="Y39" s="85">
        <v>-10</v>
      </c>
      <c r="Z39" s="96">
        <f>SUM(C39,K39,R39,X39,Y39)</f>
        <v>-272</v>
      </c>
      <c r="AA39" s="72"/>
      <c r="AB39" s="96">
        <f t="shared" si="20"/>
        <v>-272</v>
      </c>
      <c r="AE39" s="57">
        <f t="shared" si="21"/>
        <v>-272</v>
      </c>
      <c r="AF39" s="57">
        <f t="shared" si="13"/>
        <v>0</v>
      </c>
      <c r="AH39" s="57">
        <f t="shared" si="22"/>
        <v>-272</v>
      </c>
      <c r="AI39" s="57">
        <f t="shared" si="14"/>
        <v>0</v>
      </c>
    </row>
    <row r="40" spans="1:35" ht="12" thickBot="1" x14ac:dyDescent="0.3">
      <c r="A40" s="6">
        <v>2015</v>
      </c>
      <c r="B40" s="146" t="s">
        <v>134</v>
      </c>
      <c r="C40" s="80">
        <v>538</v>
      </c>
      <c r="D40" s="86">
        <v>192</v>
      </c>
      <c r="E40" s="86">
        <v>47</v>
      </c>
      <c r="F40" s="86">
        <v>31</v>
      </c>
      <c r="G40" s="86">
        <v>61</v>
      </c>
      <c r="H40" s="86">
        <v>99</v>
      </c>
      <c r="I40" s="86">
        <v>116</v>
      </c>
      <c r="J40" s="78">
        <v>13</v>
      </c>
      <c r="K40" s="80">
        <f>SUM(D40:J40)</f>
        <v>559</v>
      </c>
      <c r="L40" s="78">
        <v>98</v>
      </c>
      <c r="M40" s="78">
        <v>66</v>
      </c>
      <c r="N40" s="78">
        <v>15</v>
      </c>
      <c r="O40" s="78">
        <v>6</v>
      </c>
      <c r="P40" s="78">
        <v>0</v>
      </c>
      <c r="Q40" s="78">
        <v>-262</v>
      </c>
      <c r="R40" s="80">
        <f>SUM(L40:Q40)</f>
        <v>-77</v>
      </c>
      <c r="S40" s="73"/>
      <c r="T40" s="86">
        <v>20</v>
      </c>
      <c r="U40" s="152">
        <v>11</v>
      </c>
      <c r="V40" s="86">
        <v>-5</v>
      </c>
      <c r="W40" s="86">
        <v>7</v>
      </c>
      <c r="X40" s="80">
        <f>SUM(T40:W40)</f>
        <v>33</v>
      </c>
      <c r="Y40" s="86">
        <v>-36</v>
      </c>
      <c r="Z40" s="97">
        <f>SUM(C40,K40,R40,X40,Y40)</f>
        <v>1017</v>
      </c>
      <c r="AA40" s="73"/>
      <c r="AB40" s="97">
        <f>Z40</f>
        <v>1017</v>
      </c>
      <c r="AE40" s="57">
        <f t="shared" si="21"/>
        <v>1017</v>
      </c>
      <c r="AF40" s="57">
        <f t="shared" si="13"/>
        <v>0</v>
      </c>
      <c r="AH40" s="57">
        <f t="shared" si="22"/>
        <v>1017</v>
      </c>
      <c r="AI40" s="57">
        <f t="shared" si="14"/>
        <v>0</v>
      </c>
    </row>
    <row r="41" spans="1:35" x14ac:dyDescent="0.25">
      <c r="B41" s="62"/>
      <c r="C41" s="76"/>
      <c r="D41" s="74"/>
      <c r="E41" s="74"/>
      <c r="F41" s="74"/>
      <c r="G41" s="74"/>
      <c r="H41" s="74"/>
      <c r="I41" s="74"/>
      <c r="J41" s="74"/>
      <c r="K41" s="76"/>
      <c r="L41" s="74"/>
      <c r="M41" s="74"/>
      <c r="N41" s="74"/>
      <c r="O41" s="74"/>
      <c r="P41" s="6"/>
      <c r="Q41" s="74"/>
      <c r="R41" s="76"/>
      <c r="S41" s="72"/>
      <c r="T41" s="85"/>
      <c r="U41" s="85"/>
      <c r="V41" s="85"/>
      <c r="W41" s="85"/>
      <c r="X41" s="76"/>
      <c r="Y41" s="85"/>
      <c r="Z41" s="96"/>
      <c r="AA41" s="72"/>
      <c r="AB41" s="96"/>
      <c r="AE41" s="57">
        <f t="shared" si="21"/>
        <v>0</v>
      </c>
      <c r="AF41" s="57">
        <f t="shared" si="13"/>
        <v>0</v>
      </c>
      <c r="AH41" s="57">
        <f t="shared" si="22"/>
        <v>0</v>
      </c>
      <c r="AI41" s="57">
        <f t="shared" si="14"/>
        <v>0</v>
      </c>
    </row>
    <row r="42" spans="1:35" x14ac:dyDescent="0.25">
      <c r="A42" s="6">
        <v>2015</v>
      </c>
      <c r="B42" s="147" t="s">
        <v>135</v>
      </c>
      <c r="C42" s="76">
        <v>-148</v>
      </c>
      <c r="D42" s="85">
        <v>-84</v>
      </c>
      <c r="E42" s="85">
        <v>-19</v>
      </c>
      <c r="F42" s="85">
        <v>-25</v>
      </c>
      <c r="G42" s="85">
        <v>-39</v>
      </c>
      <c r="H42" s="85">
        <v>-41</v>
      </c>
      <c r="I42" s="85">
        <v>-38</v>
      </c>
      <c r="J42" s="85">
        <v>-1</v>
      </c>
      <c r="K42" s="76">
        <f>SUM(D42:J42)</f>
        <v>-247</v>
      </c>
      <c r="L42" s="85">
        <v>-98</v>
      </c>
      <c r="M42" s="85">
        <v>-69</v>
      </c>
      <c r="N42" s="85">
        <v>-18</v>
      </c>
      <c r="O42" s="85">
        <v>-4</v>
      </c>
      <c r="P42" s="85">
        <v>0</v>
      </c>
      <c r="Q42" s="85">
        <v>85</v>
      </c>
      <c r="R42" s="76">
        <f>SUM(L42:Q42)</f>
        <v>-104</v>
      </c>
      <c r="S42" s="71"/>
      <c r="T42" s="85">
        <v>-22</v>
      </c>
      <c r="U42" s="85">
        <v>-5</v>
      </c>
      <c r="V42" s="85">
        <v>0</v>
      </c>
      <c r="W42" s="85">
        <v>1</v>
      </c>
      <c r="X42" s="76">
        <f>SUM(T42:W42)</f>
        <v>-26</v>
      </c>
      <c r="Y42" s="85">
        <v>-25</v>
      </c>
      <c r="Z42" s="96">
        <f>SUM(C42,K42,R42,X42,Y42)</f>
        <v>-550</v>
      </c>
      <c r="AA42" s="71"/>
      <c r="AB42" s="96">
        <f>Z42</f>
        <v>-550</v>
      </c>
      <c r="AE42" s="57">
        <f t="shared" si="21"/>
        <v>-550</v>
      </c>
      <c r="AF42" s="57">
        <f t="shared" si="13"/>
        <v>0</v>
      </c>
      <c r="AH42" s="57">
        <f t="shared" si="22"/>
        <v>-550</v>
      </c>
      <c r="AI42" s="57">
        <f t="shared" si="14"/>
        <v>0</v>
      </c>
    </row>
    <row r="43" spans="1:35" x14ac:dyDescent="0.25">
      <c r="A43" s="6">
        <v>2015</v>
      </c>
      <c r="B43" s="62" t="s">
        <v>143</v>
      </c>
      <c r="C43" s="76">
        <v>-27</v>
      </c>
      <c r="D43" s="85">
        <v>-41</v>
      </c>
      <c r="E43" s="85">
        <v>-12</v>
      </c>
      <c r="F43" s="85">
        <v>-12</v>
      </c>
      <c r="G43" s="85">
        <v>-23</v>
      </c>
      <c r="H43" s="85">
        <v>-18</v>
      </c>
      <c r="I43" s="85">
        <v>-84</v>
      </c>
      <c r="J43" s="85">
        <v>0</v>
      </c>
      <c r="K43" s="76">
        <f>SUM(D43:J43)</f>
        <v>-190</v>
      </c>
      <c r="L43" s="85">
        <v>-12</v>
      </c>
      <c r="M43" s="85">
        <v>-24</v>
      </c>
      <c r="N43" s="85">
        <v>-32</v>
      </c>
      <c r="O43" s="85">
        <v>-5</v>
      </c>
      <c r="P43" s="85">
        <v>0</v>
      </c>
      <c r="Q43" s="85">
        <v>-74</v>
      </c>
      <c r="R43" s="76">
        <f>SUM(L43:Q43)</f>
        <v>-147</v>
      </c>
      <c r="S43" s="72"/>
      <c r="T43" s="85">
        <v>-51</v>
      </c>
      <c r="U43" s="85">
        <v>-10</v>
      </c>
      <c r="V43" s="85">
        <v>0</v>
      </c>
      <c r="W43" s="85">
        <v>-98</v>
      </c>
      <c r="X43" s="76">
        <f>SUM(T43:W43)</f>
        <v>-159</v>
      </c>
      <c r="Y43" s="85">
        <v>-88</v>
      </c>
      <c r="Z43" s="96">
        <f>SUM(C43,K43,R43,X43,Y43)</f>
        <v>-611</v>
      </c>
      <c r="AA43" s="72"/>
      <c r="AB43" s="96">
        <f>Z43</f>
        <v>-611</v>
      </c>
      <c r="AE43" s="57">
        <f t="shared" si="21"/>
        <v>-611</v>
      </c>
      <c r="AF43" s="57">
        <f t="shared" si="13"/>
        <v>0</v>
      </c>
      <c r="AH43" s="57">
        <f t="shared" si="22"/>
        <v>-611</v>
      </c>
      <c r="AI43" s="57">
        <f t="shared" si="14"/>
        <v>0</v>
      </c>
    </row>
    <row r="44" spans="1:35" ht="12" thickBot="1" x14ac:dyDescent="0.3">
      <c r="A44" s="6">
        <v>2015</v>
      </c>
      <c r="B44" s="146" t="s">
        <v>136</v>
      </c>
      <c r="C44" s="80">
        <f t="shared" ref="C44:R44" si="23">SUM(C40,C42,C43)</f>
        <v>363</v>
      </c>
      <c r="D44" s="86">
        <f t="shared" si="23"/>
        <v>67</v>
      </c>
      <c r="E44" s="86">
        <f t="shared" si="23"/>
        <v>16</v>
      </c>
      <c r="F44" s="86">
        <f t="shared" si="23"/>
        <v>-6</v>
      </c>
      <c r="G44" s="86">
        <f t="shared" si="23"/>
        <v>-1</v>
      </c>
      <c r="H44" s="86">
        <f t="shared" si="23"/>
        <v>40</v>
      </c>
      <c r="I44" s="86">
        <f t="shared" si="23"/>
        <v>-6</v>
      </c>
      <c r="J44" s="86">
        <f t="shared" si="23"/>
        <v>12</v>
      </c>
      <c r="K44" s="80">
        <f t="shared" si="23"/>
        <v>122</v>
      </c>
      <c r="L44" s="86">
        <f t="shared" si="23"/>
        <v>-12</v>
      </c>
      <c r="M44" s="86">
        <f t="shared" si="23"/>
        <v>-27</v>
      </c>
      <c r="N44" s="86">
        <f t="shared" si="23"/>
        <v>-35</v>
      </c>
      <c r="O44" s="86">
        <f t="shared" si="23"/>
        <v>-3</v>
      </c>
      <c r="P44" s="86">
        <f t="shared" si="23"/>
        <v>0</v>
      </c>
      <c r="Q44" s="86">
        <f t="shared" si="23"/>
        <v>-251</v>
      </c>
      <c r="R44" s="80">
        <f t="shared" si="23"/>
        <v>-328</v>
      </c>
      <c r="S44" s="73"/>
      <c r="T44" s="86">
        <f t="shared" ref="T44:Y44" si="24">SUM(T40,T42,T43)</f>
        <v>-53</v>
      </c>
      <c r="U44" s="86">
        <f t="shared" si="24"/>
        <v>-4</v>
      </c>
      <c r="V44" s="86">
        <f t="shared" si="24"/>
        <v>-5</v>
      </c>
      <c r="W44" s="86">
        <f t="shared" si="24"/>
        <v>-90</v>
      </c>
      <c r="X44" s="80">
        <f t="shared" si="24"/>
        <v>-152</v>
      </c>
      <c r="Y44" s="86">
        <f t="shared" si="24"/>
        <v>-149</v>
      </c>
      <c r="Z44" s="97">
        <f>SUM(C44,K44,R44,X44,Y44)</f>
        <v>-144</v>
      </c>
      <c r="AA44" s="73"/>
      <c r="AB44" s="97">
        <f>Z44</f>
        <v>-144</v>
      </c>
      <c r="AE44" s="57">
        <f t="shared" si="21"/>
        <v>-144</v>
      </c>
      <c r="AF44" s="57">
        <f t="shared" si="13"/>
        <v>0</v>
      </c>
      <c r="AH44" s="57">
        <f t="shared" si="22"/>
        <v>-144</v>
      </c>
      <c r="AI44" s="57">
        <f t="shared" si="14"/>
        <v>0</v>
      </c>
    </row>
    <row r="45" spans="1:35" x14ac:dyDescent="0.25">
      <c r="B45" s="62"/>
      <c r="C45" s="76"/>
      <c r="D45" s="85"/>
      <c r="E45" s="85"/>
      <c r="F45" s="85"/>
      <c r="G45" s="85"/>
      <c r="H45" s="85"/>
      <c r="I45" s="85"/>
      <c r="J45" s="85"/>
      <c r="K45" s="76"/>
      <c r="L45" s="85"/>
      <c r="M45" s="85"/>
      <c r="N45" s="85"/>
      <c r="O45" s="85"/>
      <c r="P45" s="85"/>
      <c r="Q45" s="85"/>
      <c r="R45" s="76"/>
      <c r="S45" s="72"/>
      <c r="T45" s="85"/>
      <c r="U45" s="85"/>
      <c r="V45" s="85"/>
      <c r="W45" s="85"/>
      <c r="X45" s="76"/>
      <c r="Y45" s="85"/>
      <c r="Z45" s="76"/>
      <c r="AA45" s="72"/>
      <c r="AB45" s="96"/>
      <c r="AE45" s="57">
        <f t="shared" si="21"/>
        <v>0</v>
      </c>
      <c r="AF45" s="57">
        <f t="shared" si="13"/>
        <v>0</v>
      </c>
      <c r="AH45" s="57">
        <f t="shared" si="22"/>
        <v>0</v>
      </c>
      <c r="AI45" s="57">
        <f t="shared" si="14"/>
        <v>0</v>
      </c>
    </row>
    <row r="46" spans="1:35" x14ac:dyDescent="0.25">
      <c r="A46" s="6">
        <v>2015</v>
      </c>
      <c r="B46" s="148" t="s">
        <v>137</v>
      </c>
      <c r="C46" s="82">
        <v>-68</v>
      </c>
      <c r="D46" s="131">
        <v>14</v>
      </c>
      <c r="E46" s="131">
        <v>-4</v>
      </c>
      <c r="F46" s="131">
        <v>1</v>
      </c>
      <c r="G46" s="131">
        <v>5</v>
      </c>
      <c r="H46" s="131">
        <v>-23</v>
      </c>
      <c r="I46" s="131">
        <v>1</v>
      </c>
      <c r="J46" s="131">
        <v>-4</v>
      </c>
      <c r="K46" s="82">
        <f>SUM(D46:J46)</f>
        <v>-10</v>
      </c>
      <c r="L46" s="131">
        <v>118</v>
      </c>
      <c r="M46" s="131">
        <v>7</v>
      </c>
      <c r="N46" s="131">
        <v>204</v>
      </c>
      <c r="O46" s="131">
        <v>3</v>
      </c>
      <c r="P46" s="131">
        <v>184</v>
      </c>
      <c r="Q46" s="131">
        <v>-500</v>
      </c>
      <c r="R46" s="82">
        <f>SUM(L46:Q46)</f>
        <v>16</v>
      </c>
      <c r="S46" s="77"/>
      <c r="T46" s="131">
        <v>0</v>
      </c>
      <c r="U46" s="131">
        <v>0</v>
      </c>
      <c r="V46" s="131">
        <v>9</v>
      </c>
      <c r="W46" s="131">
        <v>5</v>
      </c>
      <c r="X46" s="82">
        <f>SUM(T46:W46)</f>
        <v>14</v>
      </c>
      <c r="Y46" s="131">
        <v>2</v>
      </c>
      <c r="Z46" s="82">
        <f>SUM(C46,K46,R46,X46,Y46)</f>
        <v>-46</v>
      </c>
      <c r="AA46" s="77"/>
      <c r="AB46" s="99">
        <f>Z46</f>
        <v>-46</v>
      </c>
      <c r="AE46" s="57">
        <f t="shared" si="21"/>
        <v>-46</v>
      </c>
      <c r="AF46" s="57">
        <f t="shared" si="13"/>
        <v>0</v>
      </c>
      <c r="AH46" s="57">
        <f t="shared" si="22"/>
        <v>-46</v>
      </c>
      <c r="AI46" s="57">
        <f t="shared" si="14"/>
        <v>0</v>
      </c>
    </row>
    <row r="47" spans="1:35" ht="12" thickBot="1" x14ac:dyDescent="0.3">
      <c r="A47" s="6">
        <v>2015</v>
      </c>
      <c r="B47" s="149" t="s">
        <v>138</v>
      </c>
      <c r="C47" s="80">
        <f t="shared" ref="C47:R47" si="25">SUM(C44,C46)</f>
        <v>295</v>
      </c>
      <c r="D47" s="86">
        <f t="shared" si="25"/>
        <v>81</v>
      </c>
      <c r="E47" s="86">
        <f t="shared" si="25"/>
        <v>12</v>
      </c>
      <c r="F47" s="86">
        <f t="shared" si="25"/>
        <v>-5</v>
      </c>
      <c r="G47" s="86">
        <f t="shared" si="25"/>
        <v>4</v>
      </c>
      <c r="H47" s="86">
        <f t="shared" si="25"/>
        <v>17</v>
      </c>
      <c r="I47" s="86">
        <f t="shared" si="25"/>
        <v>-5</v>
      </c>
      <c r="J47" s="86">
        <f t="shared" si="25"/>
        <v>8</v>
      </c>
      <c r="K47" s="80">
        <f t="shared" si="25"/>
        <v>112</v>
      </c>
      <c r="L47" s="86">
        <f t="shared" si="25"/>
        <v>106</v>
      </c>
      <c r="M47" s="86">
        <f t="shared" si="25"/>
        <v>-20</v>
      </c>
      <c r="N47" s="86">
        <f t="shared" si="25"/>
        <v>169</v>
      </c>
      <c r="O47" s="86">
        <f t="shared" si="25"/>
        <v>0</v>
      </c>
      <c r="P47" s="86">
        <f t="shared" si="25"/>
        <v>184</v>
      </c>
      <c r="Q47" s="86">
        <f t="shared" si="25"/>
        <v>-751</v>
      </c>
      <c r="R47" s="80">
        <f t="shared" si="25"/>
        <v>-312</v>
      </c>
      <c r="S47" s="73"/>
      <c r="T47" s="86">
        <f t="shared" ref="T47:Z47" si="26">SUM(T44,T46)</f>
        <v>-53</v>
      </c>
      <c r="U47" s="86">
        <f t="shared" si="26"/>
        <v>-4</v>
      </c>
      <c r="V47" s="86">
        <f t="shared" si="26"/>
        <v>4</v>
      </c>
      <c r="W47" s="86">
        <f t="shared" si="26"/>
        <v>-85</v>
      </c>
      <c r="X47" s="80">
        <f t="shared" si="26"/>
        <v>-138</v>
      </c>
      <c r="Y47" s="86">
        <f t="shared" si="26"/>
        <v>-147</v>
      </c>
      <c r="Z47" s="80">
        <f t="shared" si="26"/>
        <v>-190</v>
      </c>
      <c r="AA47" s="73"/>
      <c r="AB47" s="97">
        <f>Z47</f>
        <v>-190</v>
      </c>
      <c r="AE47" s="57">
        <f t="shared" si="21"/>
        <v>-190</v>
      </c>
      <c r="AF47" s="57">
        <f t="shared" si="13"/>
        <v>0</v>
      </c>
      <c r="AH47" s="57">
        <f t="shared" si="22"/>
        <v>-190</v>
      </c>
      <c r="AI47" s="57">
        <f t="shared" si="14"/>
        <v>0</v>
      </c>
    </row>
    <row r="48" spans="1:35" x14ac:dyDescent="0.25">
      <c r="A48" s="6">
        <v>2015</v>
      </c>
      <c r="B48" s="61" t="s">
        <v>139</v>
      </c>
      <c r="C48" s="132">
        <v>0.85</v>
      </c>
      <c r="D48" s="67"/>
      <c r="E48" s="67"/>
      <c r="F48" s="67"/>
      <c r="G48" s="67"/>
      <c r="H48" s="67"/>
      <c r="I48" s="67"/>
      <c r="J48" s="67"/>
      <c r="K48" s="132">
        <v>0.79600000000000004</v>
      </c>
      <c r="L48" s="67"/>
      <c r="M48" s="67"/>
      <c r="N48" s="67"/>
      <c r="O48" s="67"/>
      <c r="P48" s="68"/>
      <c r="Q48" s="68"/>
      <c r="R48" s="132">
        <v>0.69599999999999995</v>
      </c>
      <c r="S48" s="68"/>
      <c r="T48" s="67"/>
      <c r="U48" s="67"/>
      <c r="V48" s="68"/>
      <c r="W48" s="68"/>
      <c r="X48" s="132">
        <v>0.434</v>
      </c>
      <c r="Y48" s="68"/>
      <c r="Z48" s="67"/>
      <c r="AA48" s="68"/>
      <c r="AB48" s="68"/>
      <c r="AE48" s="57"/>
      <c r="AF48" s="57"/>
      <c r="AH48" s="57"/>
      <c r="AI48" s="57"/>
    </row>
    <row r="49" spans="1:35" x14ac:dyDescent="0.25">
      <c r="A49" s="6">
        <v>2015</v>
      </c>
      <c r="B49" s="61" t="s">
        <v>140</v>
      </c>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135">
        <v>0.747</v>
      </c>
      <c r="AE49" s="57"/>
      <c r="AF49" s="57"/>
      <c r="AH49" s="57"/>
      <c r="AI49" s="57"/>
    </row>
    <row r="50" spans="1:35" x14ac:dyDescent="0.25">
      <c r="C50" s="6"/>
      <c r="D50" s="65"/>
      <c r="E50" s="65"/>
      <c r="F50" s="65"/>
      <c r="G50" s="65"/>
      <c r="H50" s="65"/>
      <c r="I50" s="65"/>
      <c r="J50" s="65"/>
      <c r="K50" s="101"/>
      <c r="L50" s="65"/>
      <c r="M50" s="65"/>
      <c r="N50" s="65"/>
      <c r="O50" s="65"/>
      <c r="P50" s="65"/>
      <c r="Q50" s="65"/>
      <c r="R50" s="101"/>
      <c r="S50" s="65"/>
      <c r="T50" s="65"/>
      <c r="U50" s="65"/>
      <c r="V50" s="65"/>
      <c r="W50" s="65"/>
      <c r="X50" s="101"/>
      <c r="Y50" s="65"/>
      <c r="Z50" s="100"/>
      <c r="AA50" s="65"/>
      <c r="AB50" s="101"/>
    </row>
    <row r="51" spans="1:35" x14ac:dyDescent="0.25">
      <c r="C51" s="65"/>
      <c r="D51" s="65"/>
      <c r="E51" s="65"/>
      <c r="F51" s="65"/>
      <c r="G51" s="65"/>
      <c r="H51" s="65"/>
      <c r="I51" s="65"/>
      <c r="J51" s="65"/>
      <c r="K51" s="65"/>
      <c r="L51" s="65"/>
      <c r="M51" s="65"/>
      <c r="N51" s="65"/>
      <c r="O51" s="65"/>
      <c r="P51" s="65"/>
      <c r="Q51" s="65"/>
      <c r="R51" s="65"/>
      <c r="S51" s="65"/>
      <c r="T51" s="65"/>
      <c r="U51" s="65"/>
      <c r="V51" s="65"/>
      <c r="W51" s="65"/>
      <c r="X51" s="65"/>
      <c r="Y51" s="65"/>
      <c r="Z51" s="100"/>
      <c r="AA51" s="65"/>
      <c r="AB51" s="100"/>
    </row>
    <row r="52" spans="1:35" x14ac:dyDescent="0.25">
      <c r="L52" s="65"/>
      <c r="M52" s="65"/>
      <c r="N52" s="65"/>
      <c r="O52" s="65"/>
      <c r="P52" s="65"/>
      <c r="Q52" s="65"/>
      <c r="R52" s="101"/>
    </row>
  </sheetData>
  <mergeCells count="3">
    <mergeCell ref="D3:J3"/>
    <mergeCell ref="L3:Q3"/>
    <mergeCell ref="S3:W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zoomScaleNormal="100" workbookViewId="0">
      <pane xSplit="1" ySplit="4" topLeftCell="B5" activePane="bottomRight" state="frozen"/>
      <selection activeCell="D40" sqref="D40"/>
      <selection pane="topRight" activeCell="D40" sqref="D40"/>
      <selection pane="bottomLeft" activeCell="D40" sqref="D40"/>
      <selection pane="bottomRight" activeCell="K22" sqref="K22"/>
    </sheetView>
  </sheetViews>
  <sheetFormatPr defaultColWidth="9.1796875" defaultRowHeight="11.5" x14ac:dyDescent="0.25"/>
  <cols>
    <col min="1" max="1" width="24" style="6" customWidth="1"/>
    <col min="2" max="9" width="9.1796875" style="6" customWidth="1"/>
    <col min="10" max="16384" width="9.1796875" style="6"/>
  </cols>
  <sheetData>
    <row r="1" spans="1:9" x14ac:dyDescent="0.25">
      <c r="A1" s="2" t="s">
        <v>0</v>
      </c>
    </row>
    <row r="2" spans="1:9" ht="13.5" customHeight="1" x14ac:dyDescent="0.25">
      <c r="A2" s="44" t="s">
        <v>161</v>
      </c>
      <c r="B2" s="159"/>
      <c r="C2" s="159"/>
      <c r="D2" s="159"/>
      <c r="E2" s="159"/>
      <c r="F2" s="159"/>
      <c r="G2" s="159"/>
      <c r="H2" s="159"/>
      <c r="I2" s="159"/>
    </row>
    <row r="3" spans="1:9" x14ac:dyDescent="0.25">
      <c r="A3" s="105" t="s">
        <v>145</v>
      </c>
      <c r="B3" s="139">
        <v>41820</v>
      </c>
      <c r="C3" s="106">
        <v>41820</v>
      </c>
      <c r="D3" s="106">
        <v>41820</v>
      </c>
      <c r="E3" s="107">
        <v>41820</v>
      </c>
      <c r="F3" s="139">
        <v>42185</v>
      </c>
      <c r="G3" s="106">
        <v>42185</v>
      </c>
      <c r="H3" s="106">
        <v>42185</v>
      </c>
      <c r="I3" s="107">
        <v>42185</v>
      </c>
    </row>
    <row r="4" spans="1:9" x14ac:dyDescent="0.25">
      <c r="A4" s="108" t="s">
        <v>21</v>
      </c>
      <c r="B4" s="140" t="s">
        <v>146</v>
      </c>
      <c r="C4" s="109" t="s">
        <v>147</v>
      </c>
      <c r="D4" s="109" t="s">
        <v>148</v>
      </c>
      <c r="E4" s="110" t="s">
        <v>149</v>
      </c>
      <c r="F4" s="140" t="s">
        <v>146</v>
      </c>
      <c r="G4" s="109" t="s">
        <v>147</v>
      </c>
      <c r="H4" s="109" t="s">
        <v>148</v>
      </c>
      <c r="I4" s="110" t="s">
        <v>149</v>
      </c>
    </row>
    <row r="5" spans="1:9" x14ac:dyDescent="0.25">
      <c r="A5" s="111" t="s">
        <v>150</v>
      </c>
      <c r="B5" s="141"/>
      <c r="C5" s="114"/>
      <c r="D5" s="114"/>
      <c r="E5" s="115"/>
      <c r="F5" s="141"/>
      <c r="G5" s="114"/>
      <c r="H5" s="114"/>
      <c r="I5" s="115"/>
    </row>
    <row r="6" spans="1:9" s="62" customFormat="1" x14ac:dyDescent="0.25">
      <c r="A6" s="120" t="s">
        <v>101</v>
      </c>
      <c r="B6" s="142">
        <v>800769</v>
      </c>
      <c r="C6" s="112">
        <v>797741</v>
      </c>
      <c r="D6" s="112">
        <v>780323</v>
      </c>
      <c r="E6" s="113">
        <v>790974</v>
      </c>
      <c r="F6" s="142">
        <v>812971</v>
      </c>
      <c r="G6" s="112">
        <v>823415</v>
      </c>
      <c r="H6" s="112">
        <v>813000</v>
      </c>
      <c r="I6" s="113">
        <v>815000</v>
      </c>
    </row>
    <row r="7" spans="1:9" s="62" customFormat="1" x14ac:dyDescent="0.25">
      <c r="A7" s="121" t="s">
        <v>151</v>
      </c>
      <c r="B7" s="142"/>
      <c r="C7" s="112"/>
      <c r="D7" s="112"/>
      <c r="E7" s="113"/>
      <c r="F7" s="142"/>
      <c r="G7" s="112"/>
      <c r="H7" s="112"/>
      <c r="I7" s="113"/>
    </row>
    <row r="8" spans="1:9" s="62" customFormat="1" x14ac:dyDescent="0.25">
      <c r="A8" s="120" t="s">
        <v>102</v>
      </c>
      <c r="B8" s="142">
        <v>100109</v>
      </c>
      <c r="C8" s="112">
        <v>105344</v>
      </c>
      <c r="D8" s="112">
        <v>104672</v>
      </c>
      <c r="E8" s="113">
        <v>107065</v>
      </c>
      <c r="F8" s="142">
        <v>112206</v>
      </c>
      <c r="G8" s="112">
        <v>118238</v>
      </c>
      <c r="H8" s="112">
        <v>116000</v>
      </c>
      <c r="I8" s="113">
        <v>118000</v>
      </c>
    </row>
    <row r="9" spans="1:9" s="62" customFormat="1" x14ac:dyDescent="0.25">
      <c r="A9" s="120" t="s">
        <v>103</v>
      </c>
      <c r="B9" s="142">
        <v>74822</v>
      </c>
      <c r="C9" s="112">
        <v>76837</v>
      </c>
      <c r="D9" s="112">
        <v>75726</v>
      </c>
      <c r="E9" s="113">
        <v>76917</v>
      </c>
      <c r="F9" s="142">
        <v>79514</v>
      </c>
      <c r="G9" s="112">
        <v>82204</v>
      </c>
      <c r="H9" s="112">
        <v>80000</v>
      </c>
      <c r="I9" s="113">
        <v>82000</v>
      </c>
    </row>
    <row r="10" spans="1:9" s="62" customFormat="1" x14ac:dyDescent="0.25">
      <c r="A10" s="120" t="s">
        <v>104</v>
      </c>
      <c r="B10" s="153"/>
      <c r="C10" s="67"/>
      <c r="D10" s="67"/>
      <c r="E10" s="113">
        <v>33057</v>
      </c>
      <c r="F10" s="142">
        <v>35577</v>
      </c>
      <c r="G10" s="112">
        <v>37683</v>
      </c>
      <c r="H10" s="112">
        <v>37000</v>
      </c>
      <c r="I10" s="113">
        <v>36000</v>
      </c>
    </row>
    <row r="11" spans="1:9" s="62" customFormat="1" x14ac:dyDescent="0.25">
      <c r="A11" s="120" t="s">
        <v>152</v>
      </c>
      <c r="B11" s="142">
        <v>52230</v>
      </c>
      <c r="C11" s="112">
        <v>52640</v>
      </c>
      <c r="D11" s="112">
        <v>51673</v>
      </c>
      <c r="E11" s="113">
        <v>51326</v>
      </c>
      <c r="F11" s="142">
        <v>52666</v>
      </c>
      <c r="G11" s="112">
        <v>53649</v>
      </c>
      <c r="H11" s="112">
        <v>53000</v>
      </c>
      <c r="I11" s="113">
        <v>53000</v>
      </c>
    </row>
    <row r="12" spans="1:9" s="62" customFormat="1" x14ac:dyDescent="0.25">
      <c r="A12" s="120" t="s">
        <v>153</v>
      </c>
      <c r="B12" s="142">
        <v>152080</v>
      </c>
      <c r="C12" s="112">
        <v>154157</v>
      </c>
      <c r="D12" s="112">
        <v>152121</v>
      </c>
      <c r="E12" s="113">
        <v>156379</v>
      </c>
      <c r="F12" s="142">
        <v>160886</v>
      </c>
      <c r="G12" s="112">
        <v>166036</v>
      </c>
      <c r="H12" s="112">
        <v>164000</v>
      </c>
      <c r="I12" s="113">
        <v>167000</v>
      </c>
    </row>
    <row r="13" spans="1:9" s="62" customFormat="1" x14ac:dyDescent="0.25">
      <c r="A13" s="120" t="s">
        <v>106</v>
      </c>
      <c r="B13" s="142">
        <v>121933</v>
      </c>
      <c r="C13" s="112">
        <v>121012</v>
      </c>
      <c r="D13" s="112">
        <v>120289</v>
      </c>
      <c r="E13" s="113">
        <v>120825</v>
      </c>
      <c r="F13" s="142">
        <v>122987</v>
      </c>
      <c r="G13" s="112">
        <v>127393</v>
      </c>
      <c r="H13" s="112">
        <v>133000</v>
      </c>
      <c r="I13" s="113">
        <v>137000</v>
      </c>
    </row>
    <row r="14" spans="1:9" s="62" customFormat="1" x14ac:dyDescent="0.25">
      <c r="A14" s="121" t="s">
        <v>154</v>
      </c>
      <c r="B14" s="142"/>
      <c r="C14" s="112"/>
      <c r="D14" s="112"/>
      <c r="E14" s="113"/>
      <c r="F14" s="142"/>
      <c r="G14" s="112"/>
      <c r="H14" s="112"/>
      <c r="I14" s="113"/>
    </row>
    <row r="15" spans="1:9" s="62" customFormat="1" x14ac:dyDescent="0.25">
      <c r="A15" s="120" t="s">
        <v>155</v>
      </c>
      <c r="B15" s="153"/>
      <c r="C15" s="67"/>
      <c r="D15" s="67"/>
      <c r="E15" s="154"/>
      <c r="F15" s="142">
        <v>112392</v>
      </c>
      <c r="G15" s="112">
        <v>112982</v>
      </c>
      <c r="H15" s="112">
        <v>111000</v>
      </c>
      <c r="I15" s="113">
        <v>113000</v>
      </c>
    </row>
    <row r="16" spans="1:9" s="62" customFormat="1" x14ac:dyDescent="0.25">
      <c r="A16" s="120" t="s">
        <v>156</v>
      </c>
      <c r="B16" s="153"/>
      <c r="C16" s="67"/>
      <c r="D16" s="67"/>
      <c r="E16" s="154"/>
      <c r="F16" s="142">
        <v>149155</v>
      </c>
      <c r="G16" s="112">
        <v>151727</v>
      </c>
      <c r="H16" s="112">
        <v>151000</v>
      </c>
      <c r="I16" s="113">
        <v>156000</v>
      </c>
    </row>
    <row r="17" spans="1:9" s="62" customFormat="1" x14ac:dyDescent="0.25">
      <c r="A17" s="120" t="s">
        <v>112</v>
      </c>
      <c r="B17" s="153"/>
      <c r="C17" s="67"/>
      <c r="D17" s="67"/>
      <c r="E17" s="154"/>
      <c r="F17" s="142">
        <v>26774</v>
      </c>
      <c r="G17" s="112">
        <v>26325</v>
      </c>
      <c r="H17" s="112">
        <v>27000</v>
      </c>
      <c r="I17" s="113">
        <v>27000</v>
      </c>
    </row>
    <row r="18" spans="1:9" s="62" customFormat="1" x14ac:dyDescent="0.25">
      <c r="A18" s="120" t="s">
        <v>113</v>
      </c>
      <c r="B18" s="153"/>
      <c r="C18" s="67"/>
      <c r="D18" s="67"/>
      <c r="E18" s="154"/>
      <c r="F18" s="142">
        <v>11679</v>
      </c>
      <c r="G18" s="112">
        <v>11733</v>
      </c>
      <c r="H18" s="112">
        <v>12000</v>
      </c>
      <c r="I18" s="113">
        <v>12000</v>
      </c>
    </row>
    <row r="19" spans="1:9" s="62" customFormat="1" x14ac:dyDescent="0.25">
      <c r="A19" s="121" t="s">
        <v>157</v>
      </c>
      <c r="B19" s="142"/>
      <c r="C19" s="112"/>
      <c r="D19" s="112"/>
      <c r="E19" s="113"/>
      <c r="F19" s="142"/>
      <c r="G19" s="112"/>
      <c r="H19" s="112"/>
      <c r="I19" s="113"/>
    </row>
    <row r="20" spans="1:9" s="62" customFormat="1" x14ac:dyDescent="0.25">
      <c r="A20" s="120" t="s">
        <v>158</v>
      </c>
      <c r="B20" s="142">
        <v>30518</v>
      </c>
      <c r="C20" s="112">
        <v>30417</v>
      </c>
      <c r="D20" s="112">
        <v>28637</v>
      </c>
      <c r="E20" s="113">
        <v>35309</v>
      </c>
      <c r="F20" s="142">
        <v>34888</v>
      </c>
      <c r="G20" s="112">
        <v>35405</v>
      </c>
      <c r="H20" s="112">
        <v>33000</v>
      </c>
      <c r="I20" s="113">
        <v>42000</v>
      </c>
    </row>
    <row r="21" spans="1:9" s="62" customFormat="1" x14ac:dyDescent="0.25">
      <c r="A21" s="120" t="s">
        <v>165</v>
      </c>
      <c r="B21" s="142">
        <v>15289</v>
      </c>
      <c r="C21" s="112">
        <v>14781</v>
      </c>
      <c r="D21" s="112">
        <v>13603</v>
      </c>
      <c r="E21" s="154"/>
      <c r="F21" s="153"/>
      <c r="G21" s="67"/>
      <c r="H21" s="67"/>
      <c r="I21" s="154"/>
    </row>
    <row r="22" spans="1:9" s="62" customFormat="1" x14ac:dyDescent="0.25">
      <c r="A22" s="122" t="s">
        <v>119</v>
      </c>
      <c r="B22" s="155"/>
      <c r="C22" s="156"/>
      <c r="D22" s="156"/>
      <c r="E22" s="157"/>
      <c r="F22" s="155"/>
      <c r="G22" s="156"/>
      <c r="H22" s="144">
        <v>32000</v>
      </c>
      <c r="I22" s="145">
        <v>45000</v>
      </c>
    </row>
    <row r="23" spans="1:9" s="62" customFormat="1" x14ac:dyDescent="0.25"/>
    <row r="24" spans="1:9" s="62" customFormat="1" x14ac:dyDescent="0.25"/>
    <row r="25" spans="1:9" x14ac:dyDescent="0.25">
      <c r="B25" s="57"/>
      <c r="C25" s="57"/>
      <c r="D25" s="57"/>
      <c r="E25" s="57"/>
      <c r="F25" s="57"/>
      <c r="G25" s="57"/>
      <c r="H25" s="57"/>
      <c r="I25" s="57"/>
    </row>
    <row r="26" spans="1:9" x14ac:dyDescent="0.25">
      <c r="B26" s="57"/>
      <c r="C26" s="57"/>
      <c r="D26" s="57"/>
      <c r="E26" s="57"/>
      <c r="F26" s="57"/>
      <c r="G26" s="57"/>
      <c r="H26" s="57"/>
      <c r="I26" s="57"/>
    </row>
    <row r="27" spans="1:9" x14ac:dyDescent="0.25">
      <c r="B27" s="57"/>
      <c r="C27" s="57"/>
      <c r="D27" s="57"/>
      <c r="E27" s="57"/>
      <c r="F27" s="57"/>
      <c r="G27" s="57"/>
      <c r="H27" s="57"/>
      <c r="I27" s="57"/>
    </row>
    <row r="28" spans="1:9" x14ac:dyDescent="0.25">
      <c r="B28" s="57"/>
      <c r="C28" s="57"/>
      <c r="D28" s="57"/>
      <c r="E28" s="57"/>
      <c r="F28" s="57"/>
      <c r="G28" s="57"/>
      <c r="H28" s="57"/>
      <c r="I28" s="57"/>
    </row>
    <row r="29" spans="1:9" x14ac:dyDescent="0.25">
      <c r="B29" s="57"/>
      <c r="C29" s="57"/>
      <c r="D29" s="57"/>
      <c r="E29" s="57"/>
      <c r="F29" s="57"/>
      <c r="G29" s="57"/>
      <c r="H29" s="57"/>
      <c r="I29" s="57"/>
    </row>
    <row r="30" spans="1:9" x14ac:dyDescent="0.25">
      <c r="B30" s="57"/>
      <c r="C30" s="57"/>
      <c r="D30" s="57"/>
      <c r="E30" s="57"/>
      <c r="F30" s="57"/>
      <c r="G30" s="57"/>
      <c r="H30" s="57"/>
      <c r="I30" s="57"/>
    </row>
    <row r="31" spans="1:9" x14ac:dyDescent="0.25">
      <c r="B31" s="57"/>
      <c r="C31" s="57"/>
      <c r="D31" s="57"/>
      <c r="E31" s="57"/>
      <c r="F31" s="57"/>
      <c r="G31" s="57"/>
      <c r="H31" s="57"/>
      <c r="I31" s="57"/>
    </row>
    <row r="32" spans="1:9" x14ac:dyDescent="0.25">
      <c r="B32" s="57"/>
      <c r="C32" s="57"/>
      <c r="D32" s="57"/>
      <c r="E32" s="57"/>
      <c r="F32" s="57"/>
      <c r="G32" s="57"/>
      <c r="H32" s="57"/>
      <c r="I32" s="57"/>
    </row>
    <row r="33" spans="2:9" x14ac:dyDescent="0.25">
      <c r="B33" s="57"/>
      <c r="C33" s="57"/>
      <c r="D33" s="57"/>
      <c r="E33" s="57"/>
      <c r="F33" s="57"/>
      <c r="G33" s="57"/>
      <c r="H33" s="57"/>
      <c r="I33" s="57"/>
    </row>
    <row r="34" spans="2:9" x14ac:dyDescent="0.25">
      <c r="B34" s="57"/>
      <c r="C34" s="57"/>
      <c r="D34" s="57"/>
      <c r="E34" s="57"/>
      <c r="F34" s="57"/>
      <c r="G34" s="57"/>
      <c r="H34" s="57"/>
      <c r="I34" s="57"/>
    </row>
    <row r="35" spans="2:9" x14ac:dyDescent="0.25">
      <c r="B35" s="57"/>
      <c r="C35" s="57"/>
      <c r="D35" s="57"/>
      <c r="E35" s="57"/>
      <c r="F35" s="57"/>
      <c r="G35" s="57"/>
      <c r="H35" s="57"/>
      <c r="I35" s="57"/>
    </row>
    <row r="36" spans="2:9" x14ac:dyDescent="0.25">
      <c r="B36" s="57"/>
      <c r="C36" s="57"/>
      <c r="D36" s="57"/>
      <c r="E36" s="57"/>
      <c r="F36" s="57"/>
      <c r="G36" s="57"/>
      <c r="H36" s="57"/>
      <c r="I36" s="57"/>
    </row>
    <row r="37" spans="2:9" x14ac:dyDescent="0.25">
      <c r="B37" s="57"/>
      <c r="C37" s="57"/>
      <c r="D37" s="57"/>
      <c r="E37" s="57"/>
      <c r="F37" s="57"/>
      <c r="G37" s="57"/>
      <c r="H37" s="57"/>
      <c r="I37" s="57"/>
    </row>
    <row r="38" spans="2:9" x14ac:dyDescent="0.25">
      <c r="B38" s="57"/>
      <c r="C38" s="57"/>
      <c r="D38" s="57"/>
      <c r="E38" s="57"/>
      <c r="F38" s="57"/>
      <c r="G38" s="57"/>
      <c r="H38" s="57"/>
      <c r="I38" s="57"/>
    </row>
    <row r="39" spans="2:9" x14ac:dyDescent="0.25">
      <c r="B39" s="57"/>
      <c r="C39" s="57"/>
      <c r="D39" s="57"/>
      <c r="E39" s="57"/>
      <c r="F39" s="57"/>
      <c r="G39" s="57"/>
      <c r="H39" s="57"/>
      <c r="I39" s="57"/>
    </row>
    <row r="40" spans="2:9" x14ac:dyDescent="0.25">
      <c r="B40" s="57"/>
      <c r="C40" s="57"/>
      <c r="D40" s="57"/>
      <c r="E40" s="57"/>
      <c r="F40" s="57"/>
      <c r="G40" s="57"/>
      <c r="H40" s="57"/>
      <c r="I40" s="57"/>
    </row>
    <row r="41" spans="2:9" x14ac:dyDescent="0.25">
      <c r="B41" s="57"/>
      <c r="C41" s="57"/>
      <c r="D41" s="57"/>
      <c r="E41" s="57"/>
      <c r="F41" s="57"/>
      <c r="G41" s="57"/>
      <c r="H41" s="57"/>
      <c r="I41" s="57"/>
    </row>
    <row r="42" spans="2:9" x14ac:dyDescent="0.25">
      <c r="B42" s="57"/>
      <c r="C42" s="57"/>
      <c r="D42" s="57"/>
      <c r="E42" s="57"/>
      <c r="F42" s="57"/>
      <c r="G42" s="57"/>
      <c r="H42" s="57"/>
      <c r="I42" s="57"/>
    </row>
    <row r="43" spans="2:9" x14ac:dyDescent="0.25">
      <c r="B43" s="57"/>
      <c r="C43" s="57"/>
      <c r="D43" s="57"/>
      <c r="E43" s="57"/>
      <c r="F43" s="57"/>
      <c r="G43" s="57"/>
      <c r="H43" s="57"/>
      <c r="I43" s="57"/>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Disclaimer</vt:lpstr>
      <vt:lpstr>P&amp;L</vt:lpstr>
      <vt:lpstr>BS</vt:lpstr>
      <vt:lpstr>Cash Flow</vt:lpstr>
      <vt:lpstr>Segment Data</vt:lpstr>
      <vt:lpstr>Traffic</vt:lpstr>
    </vt:vector>
  </TitlesOfParts>
  <Company>Transurban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King</dc:creator>
  <cp:lastModifiedBy>Balbata, Lauren</cp:lastModifiedBy>
  <cp:lastPrinted>2016-07-11T05:36:34Z</cp:lastPrinted>
  <dcterms:created xsi:type="dcterms:W3CDTF">2015-06-22T03:35:10Z</dcterms:created>
  <dcterms:modified xsi:type="dcterms:W3CDTF">2016-10-19T23:02:34Z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