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scott\AppData\Local\Microsoft\Windows\INetCache\Content.Outlook\94075T6K\"/>
    </mc:Choice>
  </mc:AlternateContent>
  <bookViews>
    <workbookView xWindow="0" yWindow="0" windowWidth="38400" windowHeight="14172" tabRatio="801"/>
  </bookViews>
  <sheets>
    <sheet name="Cover" sheetId="8" r:id="rId1"/>
    <sheet name="Disclaimer" sheetId="9" r:id="rId2"/>
    <sheet name="P&amp;L" sheetId="1" r:id="rId3"/>
    <sheet name="BS" sheetId="3" r:id="rId4"/>
    <sheet name="Cash Flow" sheetId="5" r:id="rId5"/>
    <sheet name="Segment Data" sheetId="6" r:id="rId6"/>
    <sheet name="Traffic" sheetId="7" r:id="rId7"/>
  </sheets>
  <definedNames>
    <definedName name="_xlnm._FilterDatabase" localSheetId="5" hidden="1">'Segment Data'!$A$2:$AA$4</definedName>
  </definedNames>
  <calcPr calcId="162913"/>
</workbook>
</file>

<file path=xl/calcChain.xml><?xml version="1.0" encoding="utf-8"?>
<calcChain xmlns="http://schemas.openxmlformats.org/spreadsheetml/2006/main">
  <c r="V9" i="6" l="1"/>
  <c r="C9" i="6" l="1"/>
  <c r="D9" i="6"/>
  <c r="E9" i="6"/>
  <c r="F9" i="6"/>
  <c r="G9" i="6"/>
  <c r="H9" i="6"/>
  <c r="I9" i="6"/>
  <c r="J9" i="6"/>
  <c r="L9" i="6"/>
  <c r="M9" i="6"/>
  <c r="O9" i="6"/>
  <c r="Q9" i="6"/>
  <c r="P9" i="6"/>
  <c r="N9" i="6"/>
  <c r="U9" i="6"/>
  <c r="T9" i="6"/>
  <c r="K9" i="6" l="1"/>
  <c r="V38" i="6" l="1"/>
  <c r="V42" i="6" s="1"/>
  <c r="V45" i="6" s="1"/>
  <c r="V16" i="6" l="1"/>
  <c r="V20" i="6" s="1"/>
  <c r="V31" i="6"/>
  <c r="V33" i="6" s="1"/>
  <c r="X7" i="6"/>
  <c r="S7" i="6"/>
  <c r="K7" i="6"/>
  <c r="Z7" i="6" s="1"/>
  <c r="X29" i="6"/>
  <c r="X22" i="6" l="1"/>
  <c r="S22" i="6"/>
  <c r="K22" i="6"/>
  <c r="X19" i="6"/>
  <c r="S19" i="6"/>
  <c r="K19" i="6"/>
  <c r="X18" i="6"/>
  <c r="S18" i="6"/>
  <c r="K18" i="6"/>
  <c r="Y16" i="6"/>
  <c r="Y20" i="6" s="1"/>
  <c r="Y23" i="6" s="1"/>
  <c r="W16" i="6"/>
  <c r="W20" i="6" s="1"/>
  <c r="W23" i="6" s="1"/>
  <c r="T16" i="6"/>
  <c r="T20" i="6" s="1"/>
  <c r="T23" i="6" s="1"/>
  <c r="U16" i="6"/>
  <c r="U20" i="6" s="1"/>
  <c r="R16" i="6"/>
  <c r="R20" i="6" s="1"/>
  <c r="R23" i="6" s="1"/>
  <c r="N16" i="6"/>
  <c r="N20" i="6" s="1"/>
  <c r="N23" i="6" s="1"/>
  <c r="P16" i="6"/>
  <c r="P20" i="6" s="1"/>
  <c r="P23" i="6" s="1"/>
  <c r="Q16" i="6"/>
  <c r="Q20" i="6" s="1"/>
  <c r="Q23" i="6" s="1"/>
  <c r="O16" i="6"/>
  <c r="O20" i="6" s="1"/>
  <c r="O23" i="6" s="1"/>
  <c r="M16" i="6"/>
  <c r="M20" i="6" s="1"/>
  <c r="M23" i="6" s="1"/>
  <c r="L16" i="6"/>
  <c r="L20" i="6" s="1"/>
  <c r="J16" i="6"/>
  <c r="J20" i="6" s="1"/>
  <c r="J23" i="6" s="1"/>
  <c r="I16" i="6"/>
  <c r="I20" i="6" s="1"/>
  <c r="I23" i="6" s="1"/>
  <c r="H16" i="6"/>
  <c r="H20" i="6" s="1"/>
  <c r="H23" i="6" s="1"/>
  <c r="G16" i="6"/>
  <c r="G20" i="6" s="1"/>
  <c r="G23" i="6" s="1"/>
  <c r="F16" i="6"/>
  <c r="F20" i="6" s="1"/>
  <c r="F23" i="6" s="1"/>
  <c r="E16" i="6"/>
  <c r="E20" i="6" s="1"/>
  <c r="E23" i="6" s="1"/>
  <c r="D16" i="6"/>
  <c r="D20" i="6" s="1"/>
  <c r="C16" i="6"/>
  <c r="C20" i="6" s="1"/>
  <c r="X15" i="6"/>
  <c r="S15" i="6"/>
  <c r="X13" i="6"/>
  <c r="S13" i="6"/>
  <c r="K13" i="6"/>
  <c r="Y9" i="6"/>
  <c r="Y11" i="6" s="1"/>
  <c r="W9" i="6"/>
  <c r="T11" i="6"/>
  <c r="U11" i="6"/>
  <c r="R9" i="6"/>
  <c r="R11" i="6" s="1"/>
  <c r="N11" i="6"/>
  <c r="P11" i="6"/>
  <c r="Q11" i="6"/>
  <c r="O11" i="6"/>
  <c r="M11" i="6"/>
  <c r="L11" i="6"/>
  <c r="J11" i="6"/>
  <c r="I11" i="6"/>
  <c r="H11" i="6"/>
  <c r="G11" i="6"/>
  <c r="F11" i="6"/>
  <c r="E11" i="6"/>
  <c r="D11" i="6"/>
  <c r="C11" i="6"/>
  <c r="X8" i="6"/>
  <c r="S8" i="6"/>
  <c r="K8" i="6"/>
  <c r="S29" i="6"/>
  <c r="K29" i="6"/>
  <c r="B22" i="5"/>
  <c r="C31" i="5"/>
  <c r="C22" i="5"/>
  <c r="C13" i="5"/>
  <c r="D55" i="3"/>
  <c r="D57" i="3" s="1"/>
  <c r="D46" i="3"/>
  <c r="D44" i="3"/>
  <c r="D35" i="3"/>
  <c r="D22" i="3"/>
  <c r="D12" i="3"/>
  <c r="D29" i="1"/>
  <c r="D21" i="1"/>
  <c r="D32" i="1" s="1"/>
  <c r="Z22" i="6" l="1"/>
  <c r="Z8" i="6"/>
  <c r="Z19" i="6"/>
  <c r="W11" i="6"/>
  <c r="X9" i="6"/>
  <c r="X11" i="6" s="1"/>
  <c r="Z18" i="6"/>
  <c r="Z15" i="6"/>
  <c r="Z13" i="6"/>
  <c r="Z29" i="6"/>
  <c r="U23" i="6"/>
  <c r="X23" i="6" s="1"/>
  <c r="X20" i="6"/>
  <c r="D23" i="6"/>
  <c r="K23" i="6" s="1"/>
  <c r="K20" i="6"/>
  <c r="C23" i="6"/>
  <c r="L23" i="6"/>
  <c r="S23" i="6" s="1"/>
  <c r="S20" i="6"/>
  <c r="K11" i="6"/>
  <c r="S9" i="6"/>
  <c r="K16" i="6"/>
  <c r="K24" i="6" s="1"/>
  <c r="S16" i="6"/>
  <c r="X16" i="6"/>
  <c r="C33" i="5"/>
  <c r="C38" i="5" s="1"/>
  <c r="D24" i="3"/>
  <c r="D48" i="3" s="1"/>
  <c r="S11" i="6" l="1"/>
  <c r="Z9" i="6"/>
  <c r="Z20" i="6"/>
  <c r="Z11" i="6"/>
  <c r="Z23" i="6"/>
  <c r="Z16" i="6"/>
  <c r="F38" i="6"/>
  <c r="X44" i="6" l="1"/>
  <c r="S44" i="6"/>
  <c r="K44" i="6"/>
  <c r="X41" i="6"/>
  <c r="S41" i="6"/>
  <c r="K41" i="6"/>
  <c r="X40" i="6"/>
  <c r="S40" i="6"/>
  <c r="K40" i="6"/>
  <c r="Y38" i="6"/>
  <c r="Y42" i="6" s="1"/>
  <c r="Y45" i="6" s="1"/>
  <c r="W38" i="6"/>
  <c r="W42" i="6" s="1"/>
  <c r="W45" i="6" s="1"/>
  <c r="T38" i="6"/>
  <c r="T42" i="6" s="1"/>
  <c r="T45" i="6" s="1"/>
  <c r="U38" i="6"/>
  <c r="U42" i="6" s="1"/>
  <c r="R38" i="6"/>
  <c r="N38" i="6"/>
  <c r="N42" i="6" s="1"/>
  <c r="N45" i="6" s="1"/>
  <c r="P38" i="6"/>
  <c r="P42" i="6" s="1"/>
  <c r="P45" i="6" s="1"/>
  <c r="Q38" i="6"/>
  <c r="Q42" i="6" s="1"/>
  <c r="Q45" i="6" s="1"/>
  <c r="O38" i="6"/>
  <c r="O42" i="6" s="1"/>
  <c r="O45" i="6" s="1"/>
  <c r="M38" i="6"/>
  <c r="M42" i="6" s="1"/>
  <c r="M45" i="6" s="1"/>
  <c r="L38" i="6"/>
  <c r="L42" i="6" s="1"/>
  <c r="J38" i="6"/>
  <c r="J42" i="6" s="1"/>
  <c r="J45" i="6" s="1"/>
  <c r="I38" i="6"/>
  <c r="I42" i="6" s="1"/>
  <c r="I45" i="6" s="1"/>
  <c r="H38" i="6"/>
  <c r="H42" i="6" s="1"/>
  <c r="H45" i="6" s="1"/>
  <c r="G38" i="6"/>
  <c r="G42" i="6" s="1"/>
  <c r="G45" i="6" s="1"/>
  <c r="F42" i="6"/>
  <c r="F45" i="6" s="1"/>
  <c r="E38" i="6"/>
  <c r="E42" i="6" s="1"/>
  <c r="E45" i="6" s="1"/>
  <c r="D38" i="6"/>
  <c r="D42" i="6" s="1"/>
  <c r="C38" i="6"/>
  <c r="X37" i="6"/>
  <c r="S37" i="6"/>
  <c r="X35" i="6"/>
  <c r="S35" i="6"/>
  <c r="K35" i="6"/>
  <c r="T31" i="6"/>
  <c r="T33" i="6" s="1"/>
  <c r="U31" i="6"/>
  <c r="N31" i="6"/>
  <c r="N33" i="6" s="1"/>
  <c r="O31" i="6"/>
  <c r="O33" i="6" s="1"/>
  <c r="M31" i="6"/>
  <c r="M33" i="6" s="1"/>
  <c r="L31" i="6"/>
  <c r="L33" i="6" s="1"/>
  <c r="J31" i="6"/>
  <c r="J33" i="6" s="1"/>
  <c r="I31" i="6"/>
  <c r="I33" i="6" s="1"/>
  <c r="H31" i="6"/>
  <c r="H33" i="6" s="1"/>
  <c r="G31" i="6"/>
  <c r="G33" i="6" s="1"/>
  <c r="F31" i="6"/>
  <c r="F33" i="6" s="1"/>
  <c r="E31" i="6"/>
  <c r="E33" i="6" s="1"/>
  <c r="D31" i="6"/>
  <c r="D33" i="6" s="1"/>
  <c r="C31" i="6"/>
  <c r="X30" i="6"/>
  <c r="P31" i="6"/>
  <c r="P33" i="6" s="1"/>
  <c r="S30" i="6"/>
  <c r="K30" i="6"/>
  <c r="Y31" i="6"/>
  <c r="Y33" i="6" s="1"/>
  <c r="W31" i="6"/>
  <c r="W33" i="6" s="1"/>
  <c r="R31" i="6"/>
  <c r="R33" i="6" s="1"/>
  <c r="U33" i="6" l="1"/>
  <c r="X31" i="6"/>
  <c r="Z44" i="6"/>
  <c r="Z37" i="6"/>
  <c r="C42" i="6"/>
  <c r="Z30" i="6"/>
  <c r="Z41" i="6"/>
  <c r="Z35" i="6"/>
  <c r="Z40" i="6"/>
  <c r="L45" i="6"/>
  <c r="K42" i="6"/>
  <c r="D45" i="6"/>
  <c r="K45" i="6" s="1"/>
  <c r="C33" i="6"/>
  <c r="K31" i="6"/>
  <c r="K33" i="6" s="1"/>
  <c r="Q31" i="6"/>
  <c r="X42" i="6"/>
  <c r="U45" i="6"/>
  <c r="X45" i="6" s="1"/>
  <c r="X38" i="6"/>
  <c r="X33" i="6"/>
  <c r="R42" i="6"/>
  <c r="R45" i="6" s="1"/>
  <c r="K38" i="6"/>
  <c r="S38" i="6"/>
  <c r="Z38" i="6" l="1"/>
  <c r="C45" i="6"/>
  <c r="S45" i="6"/>
  <c r="Q33" i="6"/>
  <c r="S31" i="6"/>
  <c r="S33" i="6" s="1"/>
  <c r="S42" i="6"/>
  <c r="Z42" i="6" s="1"/>
  <c r="Z31" i="6" l="1"/>
  <c r="Z45" i="6"/>
  <c r="Z33" i="6"/>
  <c r="C29" i="1"/>
  <c r="C21" i="1" l="1"/>
  <c r="C32" i="1" s="1"/>
  <c r="C55" i="3" l="1"/>
  <c r="C57" i="3" s="1"/>
  <c r="C44" i="3"/>
  <c r="C35" i="3"/>
  <c r="C22" i="3"/>
  <c r="C12" i="3"/>
  <c r="B35" i="5" l="1"/>
  <c r="C24" i="3"/>
  <c r="C46" i="3"/>
  <c r="B13" i="5"/>
  <c r="B31" i="5"/>
  <c r="C48" i="3" l="1"/>
  <c r="B33" i="5"/>
  <c r="B38" i="5" s="1"/>
</calcChain>
</file>

<file path=xl/sharedStrings.xml><?xml version="1.0" encoding="utf-8"?>
<sst xmlns="http://schemas.openxmlformats.org/spreadsheetml/2006/main" count="236" uniqueCount="180">
  <si>
    <t>Transurban Holdings Limited</t>
  </si>
  <si>
    <t>Consolidated statement of comprehensive income</t>
  </si>
  <si>
    <t>Revenue</t>
  </si>
  <si>
    <t>Expenses</t>
  </si>
  <si>
    <t>Employee benefits expense</t>
  </si>
  <si>
    <t>Road operating costs</t>
  </si>
  <si>
    <t>Construction costs</t>
  </si>
  <si>
    <t>Transaction and integration costs</t>
  </si>
  <si>
    <t>Total expenses</t>
  </si>
  <si>
    <t xml:space="preserve">Amortisation </t>
  </si>
  <si>
    <t>Depreciation</t>
  </si>
  <si>
    <t>Total depreciation and amortisation</t>
  </si>
  <si>
    <t>Net finance costs</t>
  </si>
  <si>
    <t>Ordinary equity holders  of the stapled group</t>
  </si>
  <si>
    <t>Other comprehensive income</t>
  </si>
  <si>
    <t>Changes in the fair value of cash flow hedges, net of tax</t>
  </si>
  <si>
    <t>Ordinary equity holders of the stapled group</t>
  </si>
  <si>
    <t>Period</t>
  </si>
  <si>
    <t>Year</t>
  </si>
  <si>
    <t>- Attributable to THL</t>
  </si>
  <si>
    <t>- Attributable to THT/TIL</t>
  </si>
  <si>
    <t>Share of other comprehensive income of equity accounted investments, net of tax</t>
  </si>
  <si>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</si>
  <si>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</si>
  <si>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</si>
  <si>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</si>
  <si>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</si>
  <si>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</si>
  <si>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</si>
  <si>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</si>
  <si>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</si>
  <si>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Held-to-maturity investments</t>
  </si>
  <si>
    <t>Property, plant and equipment</t>
  </si>
  <si>
    <t>Deferred tax assets</t>
  </si>
  <si>
    <t>Intangible assets</t>
  </si>
  <si>
    <t>Total non-current assets</t>
  </si>
  <si>
    <t>Total assets</t>
  </si>
  <si>
    <t>LIABILITIES</t>
  </si>
  <si>
    <t>Current liabilities</t>
  </si>
  <si>
    <t>Trade and other payables</t>
  </si>
  <si>
    <t>Borrowings</t>
  </si>
  <si>
    <t>Maintenance provision</t>
  </si>
  <si>
    <t>Distribution provision</t>
  </si>
  <si>
    <t>Other provisions</t>
  </si>
  <si>
    <t>Other liabilities</t>
  </si>
  <si>
    <t>Total current liabilities</t>
  </si>
  <si>
    <t>Non-current liabilities</t>
  </si>
  <si>
    <t>Deferred tax liabilities</t>
  </si>
  <si>
    <t>Total non-current liabilities</t>
  </si>
  <si>
    <t>Total liabilities</t>
  </si>
  <si>
    <t>Net assets</t>
  </si>
  <si>
    <t>EQUITY</t>
  </si>
  <si>
    <t>Contributed equity</t>
  </si>
  <si>
    <t>Reserves</t>
  </si>
  <si>
    <t>Accumulated losses</t>
  </si>
  <si>
    <t>Equity attributable to members of the stapled group</t>
  </si>
  <si>
    <t>Non-controlling interests – other</t>
  </si>
  <si>
    <t>Total equity</t>
  </si>
  <si>
    <t>Cash flows operating activities</t>
  </si>
  <si>
    <t>Receipts from customers</t>
  </si>
  <si>
    <t>Payments to suppliers and employees</t>
  </si>
  <si>
    <t>Payments for maintenance of intangible assets</t>
  </si>
  <si>
    <t>Transaction and integration costs related to acquisitions</t>
  </si>
  <si>
    <t>Other revenue</t>
  </si>
  <si>
    <t>Interest received</t>
  </si>
  <si>
    <t>Interest paid</t>
  </si>
  <si>
    <t>Cash flows from investing activities</t>
  </si>
  <si>
    <t>Payments for intangible assets</t>
  </si>
  <si>
    <t>Payments for property, plant and equipment</t>
  </si>
  <si>
    <t>Distributions received from equity accounted investments</t>
  </si>
  <si>
    <t>Cash flows from financing activities</t>
  </si>
  <si>
    <t>Proceeds from issues of stapled securities</t>
  </si>
  <si>
    <t>Proceeds from borrowings (net of costs)</t>
  </si>
  <si>
    <t>Repayment of borrowings</t>
  </si>
  <si>
    <t>Dividends and distributions paid to the Group's security holders</t>
  </si>
  <si>
    <t>Distributions paid to non-controlling interests</t>
  </si>
  <si>
    <t>Consolidated statement of cash flows</t>
  </si>
  <si>
    <t>Finance income</t>
  </si>
  <si>
    <t>Finance costs</t>
  </si>
  <si>
    <t>Corporate</t>
  </si>
  <si>
    <t>Total</t>
  </si>
  <si>
    <t>Account Description</t>
  </si>
  <si>
    <t>CityLink</t>
  </si>
  <si>
    <t>Hills M2</t>
  </si>
  <si>
    <t>Lane Cove Tunnel</t>
  </si>
  <si>
    <t>Cross City Tunnel</t>
  </si>
  <si>
    <t>M1 Eastern
Distributor</t>
  </si>
  <si>
    <t>M5</t>
  </si>
  <si>
    <t>M7</t>
  </si>
  <si>
    <t>Roam &amp;
Tollaust</t>
  </si>
  <si>
    <t>TOTAL NSW</t>
  </si>
  <si>
    <t>Gateway Motorway</t>
  </si>
  <si>
    <t>Logan Motorway</t>
  </si>
  <si>
    <t>Clem7</t>
  </si>
  <si>
    <t>Go Between Bridge</t>
  </si>
  <si>
    <t>Legacy Way</t>
  </si>
  <si>
    <t>QLD Corp</t>
  </si>
  <si>
    <t>TOTAL QLD</t>
  </si>
  <si>
    <t>95 Express Lanes</t>
  </si>
  <si>
    <t>US Corp</t>
  </si>
  <si>
    <t>Ownership</t>
  </si>
  <si>
    <t>Toll revenue</t>
  </si>
  <si>
    <t>Total revenue</t>
  </si>
  <si>
    <t>Total Costs</t>
  </si>
  <si>
    <t>Underlying proportional EBITDA</t>
  </si>
  <si>
    <t>Proportional EBITDA</t>
  </si>
  <si>
    <t>Depreciation and amortisation</t>
  </si>
  <si>
    <t>Proportional profit (loss) before tax</t>
  </si>
  <si>
    <t>Income tax benefit (expense)</t>
  </si>
  <si>
    <t>Proportional net profit (loss)</t>
  </si>
  <si>
    <t>EBITDA Margin (Toll Revenue)</t>
  </si>
  <si>
    <t>EBITDA Margin (Total Revenue)</t>
  </si>
  <si>
    <t>Financial Year</t>
  </si>
  <si>
    <t>Q1</t>
  </si>
  <si>
    <t>Q2</t>
  </si>
  <si>
    <t>Q3</t>
  </si>
  <si>
    <t>Q4</t>
  </si>
  <si>
    <t>Victoria</t>
  </si>
  <si>
    <t>New South Wales</t>
  </si>
  <si>
    <t>M1 Eastern Distributor</t>
  </si>
  <si>
    <t>Westlink M7</t>
  </si>
  <si>
    <t>Queensland</t>
  </si>
  <si>
    <t>Gateway</t>
  </si>
  <si>
    <t>Logan</t>
  </si>
  <si>
    <t>AirportLink M7</t>
  </si>
  <si>
    <t>United States</t>
  </si>
  <si>
    <t>495 Express Lanes</t>
  </si>
  <si>
    <t>Segment information</t>
  </si>
  <si>
    <t>Average Daily Traffic</t>
  </si>
  <si>
    <t>Earnings before depreciation, amortisation, net finance costs, equity accounted investments and income taxes</t>
  </si>
  <si>
    <t>$M</t>
  </si>
  <si>
    <t>Construction revenue</t>
  </si>
  <si>
    <t>Corporate and other expenses</t>
  </si>
  <si>
    <t>Share of net profits of equity accounted investments</t>
  </si>
  <si>
    <t>Profit/(loss) attributable to: </t>
  </si>
  <si>
    <t>Non-controlling interests - other</t>
  </si>
  <si>
    <t>Net cash inflow from operating activities</t>
  </si>
  <si>
    <t>Net cash outflow from investing activities</t>
  </si>
  <si>
    <t>Cash and cash equivalents at the beginning of the year</t>
  </si>
  <si>
    <t>Effects of exchange rate changes on cash and cash equivalents</t>
  </si>
  <si>
    <t>Cash and cash equivalents at end of the year</t>
  </si>
  <si>
    <t>Payments for acquisitions of subsidiaries, net of cash acquired</t>
  </si>
  <si>
    <t>Non-controlling interests held by security holders of the stapled group (THT/TIL)</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</si>
  <si>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t>
    </r>
  </si>
  <si>
    <t xml:space="preserve">The responsible entity of Transurban Holding Trust is Transurban Infrastructure Management Limited (ACN 098 147 678) (AFSL 246 585). 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  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</si>
  <si>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UNITED STATES</t>
  </si>
  <si>
    <t>These materials do not constitute an offer of securities for sale in the United States, and the securities referred to in these materials have not been and will not be registered under the United States Securities Act of 1933, as amended, and may not be offered or sold in the United States absent registration or an exemption from registration.</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</si>
  <si>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</si>
  <si>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DISCLAIMER AND BASIS OF PREPARATION</t>
  </si>
  <si>
    <t>BASIS OF PREPARATION</t>
  </si>
  <si>
    <t>Movement in share-based payments reserve</t>
  </si>
  <si>
    <t>-</t>
  </si>
  <si>
    <t>Profit/(loss) before income tax</t>
  </si>
  <si>
    <t>Income tax benefit</t>
  </si>
  <si>
    <t>Profit for the year</t>
  </si>
  <si>
    <t>2017
$M</t>
  </si>
  <si>
    <r>
      <t>Items that may be reclassified to profit or loss</t>
    </r>
    <r>
      <rPr>
        <sz val="9"/>
        <color theme="1"/>
        <rFont val="Arial"/>
        <family val="2"/>
      </rPr>
      <t> in the future</t>
    </r>
  </si>
  <si>
    <t>Other comprehensive income/(loss) for the year, net of tax</t>
  </si>
  <si>
    <t>Total comprehensive income/(loss) for the year</t>
  </si>
  <si>
    <r>
      <t>Total comprehensive income/(loss) for the year is attributable to:</t>
    </r>
    <r>
      <rPr>
        <sz val="9"/>
        <color theme="1"/>
        <rFont val="Arial"/>
        <family val="2"/>
      </rPr>
      <t> </t>
    </r>
  </si>
  <si>
    <t>Payments for held-to-maturity investments</t>
  </si>
  <si>
    <t>Net cash inflow from financing activities</t>
  </si>
  <si>
    <t>Net increase/(decrease) in cash and cash equivalents</t>
  </si>
  <si>
    <t>Melbourne</t>
  </si>
  <si>
    <t>Sydney</t>
  </si>
  <si>
    <t>Brisbane</t>
  </si>
  <si>
    <t>AirportlinkM7</t>
  </si>
  <si>
    <t>FY18 Year-End Results Financial Comparatives</t>
  </si>
  <si>
    <t>Exchange differences on translation of North American operations, net of tax</t>
  </si>
  <si>
    <t>2018
$M</t>
  </si>
  <si>
    <t>Concession financial asset</t>
  </si>
  <si>
    <t>Payments for equity accounted investments</t>
  </si>
  <si>
    <t>Payments made in the provision of loan facilities</t>
  </si>
  <si>
    <t>A25</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</si>
  <si>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based on whole actual numbers.</t>
  </si>
  <si>
    <t>Net finance cost expense</t>
  </si>
  <si>
    <t>Group</t>
  </si>
  <si>
    <t>Significant items</t>
  </si>
  <si>
    <t>North America</t>
  </si>
  <si>
    <t>TOTAL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</si>
</sst>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quot;FY&quot;yy"/>
  </numFmts>
  <fonts count="18" x14ac:knownFonts="1">
    <font>
      <sz val="11"/>
      <color theme="1"/>
      <name val="Calibri"/>
      <family val="2"/>
      <scheme val="minor"/>
    </font>
    <font>
      <b/>
      <sz val="9"/>
      <color theme="1"/>
      <name val="Arial"/>
      <family val="2"/>
    </font>
    <font>
      <sz val="9"/>
      <color theme="1"/>
      <name val="Arial"/>
      <family val="2"/>
    </font>
    <font>
      <sz val="9"/>
      <name val="Arial"/>
      <family val="2"/>
    </font>
    <font>
      <b/>
      <i/>
      <sz val="9"/>
      <name val="Arial"/>
      <family val="2"/>
    </font>
    <font>
      <b/>
      <sz val="9"/>
      <name val="Arial"/>
      <family val="2"/>
    </font>
    <font>
      <b/>
      <sz val="9"/>
      <color rgb="FF00B050"/>
      <name val="Arial"/>
      <family val="2"/>
    </font>
    <font>
      <i/>
      <sz val="9"/>
      <color theme="1"/>
      <name val="Arial"/>
      <family val="2"/>
    </font>
    <font>
      <sz val="10"/>
      <name val="Arial"/>
      <family val="2"/>
    </font>
    <font>
      <sz val="11"/>
      <color theme="1"/>
      <name val="Calibri"/>
      <family val="2"/>
      <scheme val="minor"/>
    </font>
    <font>
      <sz val="11"/>
      <color theme="1"/>
      <name val="Arial"/>
      <family val="2"/>
    </font>
    <font>
      <b/>
      <u/>
      <sz val="9"/>
      <color theme="1"/>
      <name val="Arial"/>
      <family val="2"/>
    </font>
    <font>
      <b/>
      <sz val="18"/>
      <name val="Arial"/>
      <family val="2"/>
    </font>
    <font>
      <sz val="11"/>
      <color indexed="8"/>
      <name val="Calibri"/>
      <family val="2"/>
    </font>
    <font>
      <b/>
      <sz val="22"/>
      <color rgb="FF000000"/>
      <name val="Arial"/>
      <family val="2"/>
    </font>
    <font>
      <sz val="7"/>
      <color rgb="FF000000"/>
      <name val="Arial"/>
      <family val="2"/>
    </font>
    <font>
      <sz val="7"/>
      <color rgb="FF37312C"/>
      <name val="Arial"/>
      <family val="2"/>
    </font>
    <font>
      <b/>
      <sz val="7"/>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8" fillId="0" borderId="0"/>
    <xf numFmtId="9"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9" fontId="9" fillId="0" borderId="0" applyFont="0" applyFill="0" applyBorder="0" applyAlignment="0" applyProtection="0"/>
    <xf numFmtId="167" fontId="9" fillId="0" borderId="0" applyFont="0" applyFill="0" applyBorder="0" applyAlignment="0" applyProtection="0"/>
    <xf numFmtId="167" fontId="13" fillId="0" borderId="0" applyFont="0" applyFill="0" applyBorder="0" applyAlignment="0" applyProtection="0"/>
    <xf numFmtId="0" fontId="8" fillId="0" borderId="0"/>
    <xf numFmtId="0" fontId="8" fillId="0" borderId="0"/>
  </cellStyleXfs>
  <cellXfs count="150">
    <xf numFmtId="0" fontId="0" fillId="0" borderId="0" xfId="0"/>
    <xf numFmtId="0" fontId="1" fillId="0" borderId="0" xfId="0" applyFont="1" applyAlignment="1">
      <alignment horizontal="left"/>
    </xf>
    <xf numFmtId="0" fontId="1" fillId="2" borderId="0" xfId="0" applyFont="1" applyFill="1"/>
    <xf numFmtId="0" fontId="2" fillId="2" borderId="0" xfId="0" applyFont="1" applyFill="1"/>
    <xf numFmtId="0" fontId="3"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5" fontId="2" fillId="2" borderId="0" xfId="0" applyNumberFormat="1" applyFont="1" applyFill="1"/>
    <xf numFmtId="165" fontId="1" fillId="2" borderId="0" xfId="0" applyNumberFormat="1" applyFont="1" applyFill="1" applyAlignment="1">
      <alignment vertical="center" wrapText="1"/>
    </xf>
    <xf numFmtId="165" fontId="3" fillId="2" borderId="0" xfId="0" applyNumberFormat="1" applyFont="1" applyFill="1" applyAlignment="1">
      <alignment horizontal="right" vertical="center" wrapText="1"/>
    </xf>
    <xf numFmtId="165" fontId="2" fillId="0" borderId="0" xfId="0" applyNumberFormat="1" applyFont="1"/>
    <xf numFmtId="165" fontId="5" fillId="2" borderId="0" xfId="0" applyNumberFormat="1" applyFont="1" applyFill="1" applyAlignment="1">
      <alignment vertical="center" wrapText="1"/>
    </xf>
    <xf numFmtId="165" fontId="3" fillId="2" borderId="0" xfId="0" applyNumberFormat="1" applyFont="1" applyFill="1" applyAlignment="1">
      <alignment vertical="center" wrapText="1"/>
    </xf>
    <xf numFmtId="165" fontId="6" fillId="2" borderId="0" xfId="0" applyNumberFormat="1" applyFont="1" applyFill="1" applyAlignment="1">
      <alignment vertical="center" wrapText="1"/>
    </xf>
    <xf numFmtId="165" fontId="7" fillId="2" borderId="0" xfId="0" applyNumberFormat="1" applyFont="1" applyFill="1" applyAlignment="1">
      <alignment vertical="center" wrapText="1"/>
    </xf>
    <xf numFmtId="165" fontId="2" fillId="2" borderId="0" xfId="0" applyNumberFormat="1" applyFont="1" applyFill="1" applyAlignment="1">
      <alignment vertical="center" wrapText="1"/>
    </xf>
    <xf numFmtId="0" fontId="2" fillId="2" borderId="0" xfId="0" applyFont="1" applyFill="1" applyAlignment="1">
      <alignment vertical="center" wrapText="1"/>
    </xf>
    <xf numFmtId="0" fontId="2" fillId="2" borderId="0" xfId="0" applyFont="1" applyFill="1" applyBorder="1"/>
    <xf numFmtId="0" fontId="1" fillId="2" borderId="0" xfId="0" applyFont="1" applyFill="1" applyBorder="1" applyAlignment="1">
      <alignment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5" fontId="3" fillId="2" borderId="0" xfId="0" quotePrefix="1" applyNumberFormat="1" applyFont="1" applyFill="1" applyAlignment="1">
      <alignment vertical="center" wrapText="1"/>
    </xf>
    <xf numFmtId="165" fontId="2" fillId="2" borderId="0" xfId="0" applyNumberFormat="1" applyFont="1" applyFill="1" applyAlignment="1"/>
    <xf numFmtId="165" fontId="3" fillId="2" borderId="0" xfId="0" applyNumberFormat="1" applyFont="1" applyFill="1" applyAlignment="1">
      <alignment wrapText="1"/>
    </xf>
    <xf numFmtId="165" fontId="2" fillId="0" borderId="0" xfId="0" applyNumberFormat="1" applyFont="1" applyAlignment="1"/>
    <xf numFmtId="0" fontId="1" fillId="2" borderId="0" xfId="0" applyFont="1" applyFill="1" applyAlignment="1">
      <alignment horizontal="center"/>
    </xf>
    <xf numFmtId="165" fontId="5" fillId="0" borderId="0" xfId="0" applyNumberFormat="1" applyFont="1" applyFill="1" applyAlignment="1">
      <alignment horizontal="right" vertical="center" wrapText="1"/>
    </xf>
    <xf numFmtId="0" fontId="5" fillId="0" borderId="0" xfId="0" applyFont="1" applyFill="1" applyBorder="1" applyAlignment="1">
      <alignment horizontal="center" vertical="center" wrapText="1"/>
    </xf>
    <xf numFmtId="165"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xf numFmtId="0" fontId="5" fillId="0" borderId="1" xfId="0" applyFont="1" applyFill="1" applyBorder="1" applyAlignment="1">
      <alignment horizontal="center" vertical="center" wrapText="1"/>
    </xf>
    <xf numFmtId="0" fontId="3" fillId="0" borderId="0" xfId="0" applyFont="1" applyFill="1" applyBorder="1" applyAlignment="1">
      <alignment horizontal="right" vertical="center" wrapText="1"/>
    </xf>
    <xf numFmtId="165" fontId="5" fillId="0" borderId="4" xfId="0" applyNumberFormat="1" applyFont="1" applyFill="1" applyBorder="1" applyAlignment="1">
      <alignment vertical="center" wrapText="1"/>
    </xf>
    <xf numFmtId="165" fontId="5" fillId="0" borderId="0" xfId="0" applyNumberFormat="1" applyFont="1" applyFill="1" applyAlignment="1">
      <alignment vertical="center" wrapText="1"/>
    </xf>
    <xf numFmtId="165" fontId="3" fillId="0" borderId="4" xfId="0" applyNumberFormat="1" applyFont="1" applyFill="1" applyBorder="1" applyAlignment="1">
      <alignment vertical="center" wrapText="1"/>
    </xf>
    <xf numFmtId="165" fontId="3" fillId="0" borderId="0" xfId="0" applyNumberFormat="1" applyFont="1" applyFill="1" applyAlignment="1">
      <alignment vertical="center" wrapText="1"/>
    </xf>
    <xf numFmtId="0" fontId="5" fillId="0" borderId="0" xfId="0" applyFont="1" applyFill="1" applyAlignment="1">
      <alignment horizontal="right" vertical="center" wrapText="1"/>
    </xf>
    <xf numFmtId="0" fontId="4" fillId="0" borderId="0" xfId="0" applyFont="1" applyFill="1" applyBorder="1" applyAlignment="1">
      <alignment horizontal="center"/>
    </xf>
    <xf numFmtId="0" fontId="1" fillId="0" borderId="0" xfId="0" applyFont="1"/>
    <xf numFmtId="0" fontId="1" fillId="0" borderId="6" xfId="0" applyFont="1" applyBorder="1" applyAlignment="1">
      <alignment horizontal="center"/>
    </xf>
    <xf numFmtId="0" fontId="1" fillId="3" borderId="10" xfId="0" applyFont="1" applyFill="1" applyBorder="1" applyAlignment="1">
      <alignment horizontal="center" wrapText="1"/>
    </xf>
    <xf numFmtId="0" fontId="1" fillId="0" borderId="6" xfId="0" applyFont="1" applyBorder="1" applyAlignment="1">
      <alignment horizontal="center"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13" xfId="0" applyFont="1" applyBorder="1" applyAlignment="1">
      <alignment horizontal="center" wrapText="1"/>
    </xf>
    <xf numFmtId="0" fontId="2" fillId="0" borderId="12" xfId="0" applyFont="1" applyBorder="1" applyAlignment="1">
      <alignment horizontal="center" wrapText="1"/>
    </xf>
    <xf numFmtId="3" fontId="2" fillId="0" borderId="0" xfId="0" applyNumberFormat="1" applyFont="1"/>
    <xf numFmtId="0" fontId="2" fillId="0" borderId="3" xfId="0" applyFont="1" applyBorder="1"/>
    <xf numFmtId="0" fontId="2" fillId="0" borderId="4"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2" fillId="0" borderId="0" xfId="0" applyFont="1" applyFill="1"/>
    <xf numFmtId="0" fontId="2" fillId="3" borderId="0" xfId="0" applyFont="1" applyFill="1"/>
    <xf numFmtId="3" fontId="2" fillId="0" borderId="0" xfId="0" applyNumberFormat="1" applyFont="1" applyFill="1"/>
    <xf numFmtId="0" fontId="10" fillId="0" borderId="0" xfId="0" applyFont="1"/>
    <xf numFmtId="0" fontId="1" fillId="0" borderId="15" xfId="0" applyFont="1" applyBorder="1"/>
    <xf numFmtId="169" fontId="1" fillId="0" borderId="4" xfId="0" applyNumberFormat="1" applyFont="1" applyBorder="1" applyAlignment="1">
      <alignment horizontal="center" vertical="center"/>
    </xf>
    <xf numFmtId="169"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1" fillId="0" borderId="17" xfId="0" applyFont="1" applyBorder="1"/>
    <xf numFmtId="3" fontId="3" fillId="0" borderId="0" xfId="0" applyNumberFormat="1" applyFont="1" applyFill="1" applyBorder="1"/>
    <xf numFmtId="3" fontId="3" fillId="0" borderId="18" xfId="0" applyNumberFormat="1" applyFont="1" applyFill="1" applyBorder="1"/>
    <xf numFmtId="0" fontId="1" fillId="0" borderId="0" xfId="0" applyFont="1" applyBorder="1"/>
    <xf numFmtId="0" fontId="2" fillId="0" borderId="18" xfId="0" applyFont="1" applyBorder="1"/>
    <xf numFmtId="0" fontId="2" fillId="0" borderId="5" xfId="0" applyFont="1" applyFill="1" applyBorder="1" applyAlignment="1">
      <alignment horizontal="center" wrapText="1"/>
    </xf>
    <xf numFmtId="0" fontId="2" fillId="0" borderId="17" xfId="0" applyFont="1" applyFill="1" applyBorder="1" applyAlignment="1">
      <alignment horizontal="left" indent="1"/>
    </xf>
    <xf numFmtId="0" fontId="11" fillId="0" borderId="17" xfId="0" applyFont="1" applyFill="1" applyBorder="1"/>
    <xf numFmtId="0" fontId="2" fillId="0" borderId="19" xfId="0" applyFont="1" applyFill="1" applyBorder="1" applyAlignment="1">
      <alignment horizontal="left" indent="1"/>
    </xf>
    <xf numFmtId="165" fontId="3" fillId="0" borderId="0" xfId="0" applyNumberFormat="1" applyFont="1" applyFill="1" applyBorder="1" applyAlignment="1">
      <alignment horizontal="right" vertical="center" wrapText="1"/>
    </xf>
    <xf numFmtId="165" fontId="3" fillId="0" borderId="2" xfId="0" applyNumberFormat="1" applyFont="1" applyFill="1" applyBorder="1" applyAlignment="1">
      <alignment horizontal="right" vertical="center" wrapText="1"/>
    </xf>
    <xf numFmtId="165" fontId="2" fillId="0" borderId="0" xfId="0" applyNumberFormat="1" applyFont="1" applyFill="1"/>
    <xf numFmtId="165" fontId="5" fillId="0" borderId="2" xfId="0" applyNumberFormat="1" applyFont="1" applyFill="1" applyBorder="1" applyAlignment="1">
      <alignment horizontal="right" vertical="center" wrapText="1"/>
    </xf>
    <xf numFmtId="165" fontId="3" fillId="0" borderId="0" xfId="0" applyNumberFormat="1" applyFont="1" applyFill="1" applyBorder="1" applyAlignment="1">
      <alignment horizontal="right" wrapText="1"/>
    </xf>
    <xf numFmtId="165" fontId="5" fillId="0" borderId="1" xfId="0" applyNumberFormat="1" applyFont="1" applyFill="1" applyBorder="1" applyAlignment="1">
      <alignment horizontal="right" vertical="center" wrapText="1"/>
    </xf>
    <xf numFmtId="165" fontId="3" fillId="0" borderId="4" xfId="0" applyNumberFormat="1" applyFont="1" applyFill="1" applyBorder="1" applyAlignment="1">
      <alignment horizontal="right" vertical="center" wrapText="1"/>
    </xf>
    <xf numFmtId="165" fontId="5" fillId="0" borderId="3" xfId="0" applyNumberFormat="1" applyFont="1" applyFill="1" applyBorder="1" applyAlignment="1">
      <alignment horizontal="right" vertical="center" wrapText="1"/>
    </xf>
    <xf numFmtId="165" fontId="5" fillId="0" borderId="1" xfId="0" applyNumberFormat="1" applyFont="1" applyFill="1" applyBorder="1" applyAlignment="1">
      <alignment horizontal="right" wrapText="1"/>
    </xf>
    <xf numFmtId="169"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1" fillId="0" borderId="21" xfId="0" applyFont="1" applyBorder="1"/>
    <xf numFmtId="3" fontId="3" fillId="0" borderId="23" xfId="0" applyNumberFormat="1" applyFont="1" applyFill="1" applyBorder="1"/>
    <xf numFmtId="0" fontId="2" fillId="0" borderId="3" xfId="0" applyFont="1" applyFill="1" applyBorder="1"/>
    <xf numFmtId="0" fontId="2" fillId="0" borderId="0" xfId="0" applyFont="1" applyFill="1" applyAlignment="1">
      <alignment wrapText="1"/>
    </xf>
    <xf numFmtId="3" fontId="3" fillId="2" borderId="21" xfId="0" applyNumberFormat="1" applyFont="1" applyFill="1" applyBorder="1"/>
    <xf numFmtId="3" fontId="3" fillId="2" borderId="0" xfId="0" applyNumberFormat="1" applyFont="1" applyFill="1" applyBorder="1"/>
    <xf numFmtId="0" fontId="14" fillId="2" borderId="0" xfId="0" applyFont="1" applyFill="1" applyAlignment="1">
      <alignment wrapText="1"/>
    </xf>
    <xf numFmtId="0" fontId="15" fillId="2" borderId="0" xfId="0" applyFont="1" applyFill="1" applyAlignment="1">
      <alignment horizontal="justify" vertical="center" wrapText="1"/>
    </xf>
    <xf numFmtId="0" fontId="15" fillId="2" borderId="0" xfId="0" applyFont="1" applyFill="1" applyAlignment="1">
      <alignment horizontal="left" vertical="center" wrapText="1"/>
    </xf>
    <xf numFmtId="0" fontId="17" fillId="2" borderId="0" xfId="0" applyFont="1" applyFill="1" applyAlignment="1">
      <alignment horizontal="left" vertical="center" wrapText="1"/>
    </xf>
    <xf numFmtId="0" fontId="4" fillId="2" borderId="0" xfId="0" applyFont="1" applyFill="1" applyBorder="1" applyAlignment="1">
      <alignment horizontal="center"/>
    </xf>
    <xf numFmtId="17" fontId="2" fillId="0" borderId="0" xfId="0" applyNumberFormat="1" applyFont="1"/>
    <xf numFmtId="17" fontId="2" fillId="0" borderId="0" xfId="0" applyNumberFormat="1" applyFont="1" applyFill="1"/>
    <xf numFmtId="3" fontId="3" fillId="0" borderId="21" xfId="0" applyNumberFormat="1" applyFont="1" applyFill="1" applyBorder="1"/>
    <xf numFmtId="3" fontId="2" fillId="0" borderId="21" xfId="0" applyNumberFormat="1" applyFont="1" applyFill="1" applyBorder="1" applyAlignment="1">
      <alignment horizontal="right"/>
    </xf>
    <xf numFmtId="3" fontId="2" fillId="0" borderId="0" xfId="0" applyNumberFormat="1" applyFont="1" applyFill="1" applyBorder="1" applyAlignment="1">
      <alignment horizontal="right"/>
    </xf>
    <xf numFmtId="0" fontId="1" fillId="3" borderId="6" xfId="0" applyFont="1" applyFill="1" applyBorder="1" applyAlignment="1">
      <alignment horizontal="center" wrapText="1"/>
    </xf>
    <xf numFmtId="0" fontId="10" fillId="2" borderId="0" xfId="0" applyFont="1" applyFill="1" applyAlignment="1">
      <alignment wrapText="1"/>
    </xf>
    <xf numFmtId="168" fontId="2" fillId="0" borderId="0" xfId="7" applyNumberFormat="1" applyFont="1"/>
    <xf numFmtId="165" fontId="3" fillId="0" borderId="22" xfId="0" applyNumberFormat="1" applyFont="1" applyFill="1" applyBorder="1" applyAlignment="1">
      <alignment horizontal="right" vertical="center" wrapText="1"/>
    </xf>
    <xf numFmtId="165" fontId="3" fillId="0" borderId="23" xfId="0" applyNumberFormat="1" applyFont="1" applyFill="1" applyBorder="1" applyAlignment="1">
      <alignment horizontal="right" vertical="center" wrapText="1"/>
    </xf>
    <xf numFmtId="0" fontId="1" fillId="0" borderId="0" xfId="0" applyFont="1" applyAlignment="1">
      <alignment horizontal="center"/>
    </xf>
    <xf numFmtId="0" fontId="2" fillId="3" borderId="14" xfId="0" applyFont="1" applyFill="1" applyBorder="1" applyAlignment="1">
      <alignment horizontal="center" wrapText="1"/>
    </xf>
    <xf numFmtId="0" fontId="1" fillId="3" borderId="11" xfId="0" applyFont="1" applyFill="1" applyBorder="1" applyAlignment="1">
      <alignment horizontal="center"/>
    </xf>
    <xf numFmtId="10" fontId="2" fillId="3" borderId="0" xfId="0" applyNumberFormat="1" applyFont="1" applyFill="1" applyAlignment="1">
      <alignment horizontal="center"/>
    </xf>
    <xf numFmtId="10" fontId="1" fillId="3" borderId="0" xfId="0" applyNumberFormat="1" applyFont="1" applyFill="1" applyAlignment="1">
      <alignment horizontal="center"/>
    </xf>
    <xf numFmtId="10" fontId="1" fillId="0" borderId="0" xfId="0" applyNumberFormat="1" applyFont="1" applyAlignment="1">
      <alignment horizontal="center"/>
    </xf>
    <xf numFmtId="165" fontId="2" fillId="3" borderId="0" xfId="0" applyNumberFormat="1" applyFont="1" applyFill="1" applyAlignment="1">
      <alignment horizontal="center"/>
    </xf>
    <xf numFmtId="165" fontId="2" fillId="0" borderId="0" xfId="0" applyNumberFormat="1" applyFont="1" applyFill="1" applyAlignment="1">
      <alignment horizontal="center"/>
    </xf>
    <xf numFmtId="165" fontId="1" fillId="3" borderId="0" xfId="0" applyNumberFormat="1" applyFont="1" applyFill="1" applyAlignment="1">
      <alignment horizontal="center"/>
    </xf>
    <xf numFmtId="165" fontId="2" fillId="3" borderId="3" xfId="0" applyNumberFormat="1" applyFont="1" applyFill="1" applyBorder="1" applyAlignment="1">
      <alignment horizontal="center"/>
    </xf>
    <xf numFmtId="165" fontId="2" fillId="0" borderId="3" xfId="0" applyNumberFormat="1" applyFont="1" applyFill="1" applyBorder="1" applyAlignment="1">
      <alignment horizontal="center"/>
    </xf>
    <xf numFmtId="165" fontId="1" fillId="3" borderId="3" xfId="0" applyNumberFormat="1" applyFont="1" applyFill="1" applyBorder="1" applyAlignment="1">
      <alignment horizontal="center"/>
    </xf>
    <xf numFmtId="165" fontId="2" fillId="3" borderId="0" xfId="0" applyNumberFormat="1" applyFont="1" applyFill="1" applyBorder="1" applyAlignment="1">
      <alignment horizontal="center"/>
    </xf>
    <xf numFmtId="165" fontId="2" fillId="0" borderId="0" xfId="0" applyNumberFormat="1" applyFont="1" applyFill="1" applyBorder="1" applyAlignment="1">
      <alignment horizontal="center"/>
    </xf>
    <xf numFmtId="165" fontId="2" fillId="0" borderId="0" xfId="0" applyNumberFormat="1" applyFont="1" applyFill="1" applyAlignment="1">
      <alignment horizontal="center" vertical="center"/>
    </xf>
    <xf numFmtId="165" fontId="2" fillId="0" borderId="3" xfId="0" applyNumberFormat="1" applyFont="1" applyFill="1" applyBorder="1" applyAlignment="1">
      <alignment horizontal="center" vertical="center"/>
    </xf>
    <xf numFmtId="165" fontId="2"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2" fillId="3" borderId="3" xfId="0" applyNumberFormat="1" applyFont="1" applyFill="1" applyBorder="1" applyAlignment="1">
      <alignment horizontal="center" vertical="center"/>
    </xf>
    <xf numFmtId="165" fontId="1" fillId="3" borderId="3" xfId="0" applyNumberFormat="1" applyFont="1" applyFill="1" applyBorder="1" applyAlignment="1">
      <alignment horizontal="center" vertical="center"/>
    </xf>
    <xf numFmtId="165" fontId="2" fillId="3" borderId="2" xfId="0"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165" fontId="2" fillId="0" borderId="4" xfId="0" applyNumberFormat="1" applyFont="1" applyFill="1" applyBorder="1" applyAlignment="1">
      <alignment horizontal="center"/>
    </xf>
    <xf numFmtId="165" fontId="1" fillId="3" borderId="2" xfId="0" applyNumberFormat="1" applyFont="1" applyFill="1" applyBorder="1" applyAlignment="1">
      <alignment horizontal="center" vertical="center"/>
    </xf>
    <xf numFmtId="168" fontId="2" fillId="3" borderId="0" xfId="7" applyNumberFormat="1" applyFont="1" applyFill="1" applyBorder="1" applyAlignment="1">
      <alignment horizontal="center"/>
    </xf>
    <xf numFmtId="168" fontId="2" fillId="1" borderId="0" xfId="7" applyNumberFormat="1" applyFont="1" applyFill="1" applyBorder="1" applyAlignment="1">
      <alignment horizontal="center"/>
    </xf>
    <xf numFmtId="3" fontId="2" fillId="1" borderId="0" xfId="0" applyNumberFormat="1" applyFont="1" applyFill="1" applyBorder="1" applyAlignment="1">
      <alignment horizontal="center"/>
    </xf>
    <xf numFmtId="0" fontId="2" fillId="1" borderId="0" xfId="0" applyFont="1" applyFill="1" applyBorder="1" applyAlignment="1">
      <alignment horizontal="center"/>
    </xf>
    <xf numFmtId="168" fontId="1" fillId="3" borderId="0" xfId="7" applyNumberFormat="1" applyFont="1" applyFill="1" applyBorder="1" applyAlignment="1">
      <alignment horizontal="center"/>
    </xf>
    <xf numFmtId="168" fontId="2" fillId="0" borderId="0" xfId="7" applyNumberFormat="1" applyFont="1" applyAlignment="1">
      <alignment horizontal="center"/>
    </xf>
    <xf numFmtId="0" fontId="2" fillId="3" borderId="10" xfId="0" applyFont="1" applyFill="1" applyBorder="1" applyAlignment="1">
      <alignment horizont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4" xfId="0" applyFont="1" applyFill="1" applyBorder="1" applyAlignment="1">
      <alignment horizontal="center" vertical="center"/>
    </xf>
    <xf numFmtId="0" fontId="4" fillId="2" borderId="0" xfId="0" applyFont="1" applyFill="1" applyBorder="1" applyAlignment="1">
      <alignment horizontal="center"/>
    </xf>
    <xf numFmtId="0" fontId="5" fillId="2" borderId="0" xfId="0"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cellXfs>
  <cellStyles count="12">
    <cellStyle name="=C:\WINNT35\SYSTEM32\COMMAND.COM 2" xfId="11"/>
    <cellStyle name="Comma [0] 2" xfId="6"/>
    <cellStyle name="Comma 2" xfId="5"/>
    <cellStyle name="Comma 3" xfId="8"/>
    <cellStyle name="Comma 5 2" xfId="9"/>
    <cellStyle name="Currency [0] 2" xfId="4"/>
    <cellStyle name="Currency 2" xfId="3"/>
    <cellStyle name="Normal" xfId="0" builtinId="0"/>
    <cellStyle name="Normal 2" xfId="1"/>
    <cellStyle name="Normal 3" xfId="10"/>
    <cellStyle name="Percent" xfId="7"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6</xdr:row>
      <xdr:rowOff>57149</xdr:rowOff>
    </xdr:from>
    <xdr:to>
      <xdr:col>8</xdr:col>
      <xdr:colOff>514349</xdr:colOff>
      <xdr:row>9</xdr:row>
      <xdr:rowOff>66674</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4" y="1200149"/>
          <a:ext cx="3514725" cy="561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L16"/>
  <sheetViews>
    <sheetView showGridLines="0" tabSelected="1" workbookViewId="0">
      <selection activeCell="A15" sqref="A15:L16"/>
    </sheetView>
  </sheetViews>
  <sheetFormatPr defaultColWidth="8.6640625" defaultRowHeight="13.8" x14ac:dyDescent="0.25"/>
  <cols>
    <col min="1" max="16384" width="8.6640625" style="60"/>
  </cols>
  <sheetData>
    <row r="14" spans="1:12" ht="14.4" thickBot="1" x14ac:dyDescent="0.3"/>
    <row r="15" spans="1:12" ht="15" customHeight="1" x14ac:dyDescent="0.25">
      <c r="A15" s="139" t="s">
        <v>167</v>
      </c>
      <c r="B15" s="140"/>
      <c r="C15" s="140"/>
      <c r="D15" s="140"/>
      <c r="E15" s="140"/>
      <c r="F15" s="140"/>
      <c r="G15" s="140"/>
      <c r="H15" s="140"/>
      <c r="I15" s="140"/>
      <c r="J15" s="140"/>
      <c r="K15" s="140"/>
      <c r="L15" s="141"/>
    </row>
    <row r="16" spans="1:12" ht="14.4" thickBot="1" x14ac:dyDescent="0.3">
      <c r="A16" s="142"/>
      <c r="B16" s="143"/>
      <c r="C16" s="143"/>
      <c r="D16" s="143"/>
      <c r="E16" s="143"/>
      <c r="F16" s="143"/>
      <c r="G16" s="143"/>
      <c r="H16" s="143"/>
      <c r="I16" s="143"/>
      <c r="J16" s="143"/>
      <c r="K16" s="143"/>
      <c r="L16" s="144"/>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election activeCell="B13" sqref="B13"/>
    </sheetView>
  </sheetViews>
  <sheetFormatPr defaultColWidth="8.6640625" defaultRowHeight="13.8" x14ac:dyDescent="0.25"/>
  <cols>
    <col min="1" max="1" width="5.33203125" style="104" customWidth="1"/>
    <col min="2" max="2" width="111.44140625" style="104" customWidth="1"/>
    <col min="3" max="3" width="8.6640625" style="104" customWidth="1"/>
    <col min="4" max="16384" width="8.6640625" style="104"/>
  </cols>
  <sheetData>
    <row r="2" spans="2:2" ht="28.2" x14ac:dyDescent="0.5">
      <c r="B2" s="93" t="s">
        <v>148</v>
      </c>
    </row>
    <row r="3" spans="2:2" ht="9" customHeight="1" x14ac:dyDescent="0.25"/>
    <row r="4" spans="2:2" ht="19.2" x14ac:dyDescent="0.25">
      <c r="B4" s="94" t="s">
        <v>143</v>
      </c>
    </row>
    <row r="5" spans="2:2" ht="76.8" x14ac:dyDescent="0.25">
      <c r="B5" s="94" t="s">
        <v>144</v>
      </c>
    </row>
    <row r="6" spans="2:2" ht="9" customHeight="1" x14ac:dyDescent="0.25">
      <c r="B6" s="94"/>
    </row>
    <row r="7" spans="2:2" x14ac:dyDescent="0.25">
      <c r="B7" s="96" t="s">
        <v>145</v>
      </c>
    </row>
    <row r="8" spans="2:2" ht="19.2" x14ac:dyDescent="0.25">
      <c r="B8" s="95" t="s">
        <v>146</v>
      </c>
    </row>
    <row r="9" spans="2:2" ht="5.4" customHeight="1" x14ac:dyDescent="0.25">
      <c r="B9" s="95"/>
    </row>
    <row r="10" spans="2:2" ht="17.399999999999999" customHeight="1" x14ac:dyDescent="0.25">
      <c r="B10" s="94" t="s">
        <v>147</v>
      </c>
    </row>
    <row r="12" spans="2:2" x14ac:dyDescent="0.25">
      <c r="B12" s="96" t="s">
        <v>149</v>
      </c>
    </row>
    <row r="13" spans="2:2" ht="19.2" x14ac:dyDescent="0.25">
      <c r="B13" s="95" t="s">
        <v>174</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zoomScaleNormal="100" workbookViewId="0">
      <pane xSplit="2" ySplit="5" topLeftCell="C6" activePane="bottomRight" state="frozenSplit"/>
      <selection pane="topRight" activeCell="C1" sqref="C1"/>
      <selection pane="bottomLeft" activeCell="A6" sqref="A6"/>
      <selection pane="bottomRight"/>
    </sheetView>
  </sheetViews>
  <sheetFormatPr defaultColWidth="56.33203125" defaultRowHeight="11.4" x14ac:dyDescent="0.2"/>
  <cols>
    <col min="1" max="1" width="6" style="3" customWidth="1"/>
    <col min="2" max="2" width="50.6640625" style="22" bestFit="1" customWidth="1"/>
    <col min="3" max="3" width="10.6640625" style="33" customWidth="1"/>
    <col min="4" max="4" width="7" style="4" bestFit="1" customWidth="1"/>
    <col min="5" max="5" width="10.6640625" style="6" customWidth="1"/>
    <col min="6" max="6" width="11.5546875" style="6" customWidth="1"/>
    <col min="7" max="16384" width="56.33203125" style="6"/>
  </cols>
  <sheetData>
    <row r="1" spans="1:4" ht="12" x14ac:dyDescent="0.25">
      <c r="A1" s="2" t="s">
        <v>0</v>
      </c>
    </row>
    <row r="2" spans="1:4" ht="12" x14ac:dyDescent="0.25">
      <c r="A2" s="2" t="s">
        <v>1</v>
      </c>
    </row>
    <row r="3" spans="1:4" s="5" customFormat="1" ht="11.25" customHeight="1" x14ac:dyDescent="0.2">
      <c r="A3" s="7"/>
      <c r="B3" s="23"/>
      <c r="C3" s="145"/>
      <c r="D3" s="145"/>
    </row>
    <row r="4" spans="1:4" s="5" customFormat="1" ht="11.4" customHeight="1" x14ac:dyDescent="0.2">
      <c r="A4" s="7"/>
      <c r="B4" s="23"/>
      <c r="C4" s="41"/>
      <c r="D4" s="97"/>
    </row>
    <row r="5" spans="1:4" s="21" customFormat="1" ht="24" x14ac:dyDescent="0.2">
      <c r="A5" s="19"/>
      <c r="B5" s="20"/>
      <c r="C5" s="30" t="s">
        <v>169</v>
      </c>
      <c r="D5" s="30" t="s">
        <v>155</v>
      </c>
    </row>
    <row r="6" spans="1:4" s="12" customFormat="1" ht="12" x14ac:dyDescent="0.2">
      <c r="A6" s="9"/>
      <c r="B6" s="10"/>
      <c r="C6" s="29"/>
      <c r="D6" s="11"/>
    </row>
    <row r="7" spans="1:4" s="12" customFormat="1" ht="12" x14ac:dyDescent="0.2">
      <c r="A7" s="9"/>
      <c r="B7" s="13" t="s">
        <v>2</v>
      </c>
      <c r="C7" s="31"/>
      <c r="D7" s="11"/>
    </row>
    <row r="8" spans="1:4" s="12" customFormat="1" x14ac:dyDescent="0.2">
      <c r="A8" s="9"/>
      <c r="B8" s="14" t="s">
        <v>101</v>
      </c>
      <c r="C8" s="31">
        <v>2249</v>
      </c>
      <c r="D8" s="31">
        <v>2083</v>
      </c>
    </row>
    <row r="9" spans="1:4" s="12" customFormat="1" x14ac:dyDescent="0.2">
      <c r="A9" s="9"/>
      <c r="B9" s="14" t="s">
        <v>131</v>
      </c>
      <c r="C9" s="31">
        <v>989</v>
      </c>
      <c r="D9" s="31">
        <v>592</v>
      </c>
    </row>
    <row r="10" spans="1:4" s="12" customFormat="1" x14ac:dyDescent="0.2">
      <c r="A10" s="9"/>
      <c r="B10" s="14" t="s">
        <v>63</v>
      </c>
      <c r="C10" s="31">
        <v>60</v>
      </c>
      <c r="D10" s="31">
        <v>57</v>
      </c>
    </row>
    <row r="11" spans="1:4" s="12" customFormat="1" ht="12" x14ac:dyDescent="0.2">
      <c r="A11" s="9"/>
      <c r="B11" s="13" t="s">
        <v>102</v>
      </c>
      <c r="C11" s="79">
        <v>3298</v>
      </c>
      <c r="D11" s="79">
        <v>2732</v>
      </c>
    </row>
    <row r="12" spans="1:4" s="12" customFormat="1" x14ac:dyDescent="0.2">
      <c r="A12" s="9"/>
      <c r="B12" s="14"/>
      <c r="C12" s="31"/>
      <c r="D12" s="31"/>
    </row>
    <row r="13" spans="1:4" s="12" customFormat="1" ht="12" x14ac:dyDescent="0.2">
      <c r="A13" s="9"/>
      <c r="B13" s="13" t="s">
        <v>3</v>
      </c>
      <c r="C13" s="29"/>
      <c r="D13" s="29"/>
    </row>
    <row r="14" spans="1:4" s="12" customFormat="1" x14ac:dyDescent="0.2">
      <c r="A14" s="9"/>
      <c r="B14" s="14" t="s">
        <v>4</v>
      </c>
      <c r="C14" s="31">
        <v>-180</v>
      </c>
      <c r="D14" s="31">
        <v>-168</v>
      </c>
    </row>
    <row r="15" spans="1:4" s="12" customFormat="1" x14ac:dyDescent="0.2">
      <c r="A15" s="9"/>
      <c r="B15" s="14" t="s">
        <v>5</v>
      </c>
      <c r="C15" s="31">
        <v>-326</v>
      </c>
      <c r="D15" s="31">
        <v>-335</v>
      </c>
    </row>
    <row r="16" spans="1:4" s="12" customFormat="1" x14ac:dyDescent="0.2">
      <c r="A16" s="9"/>
      <c r="B16" s="14" t="s">
        <v>6</v>
      </c>
      <c r="C16" s="31">
        <v>-989</v>
      </c>
      <c r="D16" s="31">
        <v>-592</v>
      </c>
    </row>
    <row r="17" spans="1:5" s="12" customFormat="1" x14ac:dyDescent="0.2">
      <c r="A17" s="9"/>
      <c r="B17" s="14" t="s">
        <v>7</v>
      </c>
      <c r="C17" s="31">
        <v>-21</v>
      </c>
      <c r="D17" s="31">
        <v>-5</v>
      </c>
    </row>
    <row r="18" spans="1:5" s="12" customFormat="1" x14ac:dyDescent="0.2">
      <c r="A18" s="9"/>
      <c r="B18" s="14" t="s">
        <v>132</v>
      </c>
      <c r="C18" s="76">
        <v>-133</v>
      </c>
      <c r="D18" s="76">
        <v>-106</v>
      </c>
    </row>
    <row r="19" spans="1:5" s="12" customFormat="1" ht="12" x14ac:dyDescent="0.2">
      <c r="A19" s="9"/>
      <c r="B19" s="13" t="s">
        <v>8</v>
      </c>
      <c r="C19" s="79">
        <v>-1649</v>
      </c>
      <c r="D19" s="79">
        <v>-1206</v>
      </c>
    </row>
    <row r="20" spans="1:5" s="12" customFormat="1" x14ac:dyDescent="0.2">
      <c r="A20" s="9"/>
      <c r="B20" s="14"/>
      <c r="C20" s="31"/>
      <c r="D20" s="31"/>
    </row>
    <row r="21" spans="1:5" s="12" customFormat="1" ht="24" x14ac:dyDescent="0.25">
      <c r="A21" s="9"/>
      <c r="B21" s="13" t="s">
        <v>129</v>
      </c>
      <c r="C21" s="84">
        <f>SUM(C8:C10,C19)</f>
        <v>1649</v>
      </c>
      <c r="D21" s="84">
        <f>SUM(D8:D10,D19)</f>
        <v>1526</v>
      </c>
      <c r="E21" s="78"/>
    </row>
    <row r="22" spans="1:5" s="12" customFormat="1" x14ac:dyDescent="0.2">
      <c r="A22" s="9"/>
      <c r="B22" s="14"/>
      <c r="C22" s="31"/>
      <c r="D22" s="31"/>
    </row>
    <row r="23" spans="1:5" s="12" customFormat="1" x14ac:dyDescent="0.2">
      <c r="A23" s="9"/>
      <c r="B23" s="14" t="s">
        <v>9</v>
      </c>
      <c r="C23" s="31">
        <v>-594</v>
      </c>
      <c r="D23" s="31">
        <v>-561</v>
      </c>
    </row>
    <row r="24" spans="1:5" s="12" customFormat="1" x14ac:dyDescent="0.2">
      <c r="A24" s="9"/>
      <c r="B24" s="14" t="s">
        <v>10</v>
      </c>
      <c r="C24" s="76">
        <v>-77</v>
      </c>
      <c r="D24" s="76">
        <v>-67</v>
      </c>
    </row>
    <row r="25" spans="1:5" s="12" customFormat="1" ht="12" x14ac:dyDescent="0.2">
      <c r="A25" s="9"/>
      <c r="B25" s="13" t="s">
        <v>11</v>
      </c>
      <c r="C25" s="79">
        <v>-671</v>
      </c>
      <c r="D25" s="79">
        <v>-628</v>
      </c>
    </row>
    <row r="26" spans="1:5" s="12" customFormat="1" x14ac:dyDescent="0.2">
      <c r="A26" s="9"/>
      <c r="B26" s="14"/>
      <c r="C26" s="31"/>
      <c r="D26" s="31"/>
    </row>
    <row r="27" spans="1:5" s="12" customFormat="1" x14ac:dyDescent="0.2">
      <c r="A27" s="9"/>
      <c r="B27" s="14" t="s">
        <v>77</v>
      </c>
      <c r="C27" s="78">
        <v>97</v>
      </c>
      <c r="D27" s="78">
        <v>63</v>
      </c>
    </row>
    <row r="28" spans="1:5" s="12" customFormat="1" x14ac:dyDescent="0.2">
      <c r="A28" s="9"/>
      <c r="B28" s="14" t="s">
        <v>78</v>
      </c>
      <c r="C28" s="78">
        <v>-819</v>
      </c>
      <c r="D28" s="78">
        <v>-812</v>
      </c>
    </row>
    <row r="29" spans="1:5" s="12" customFormat="1" ht="12" x14ac:dyDescent="0.2">
      <c r="A29" s="9"/>
      <c r="B29" s="13" t="s">
        <v>12</v>
      </c>
      <c r="C29" s="79">
        <f>SUM(C27:C28)</f>
        <v>-722</v>
      </c>
      <c r="D29" s="79">
        <f>SUM(D27:D28)</f>
        <v>-749</v>
      </c>
    </row>
    <row r="30" spans="1:5" s="12" customFormat="1" x14ac:dyDescent="0.2">
      <c r="A30" s="9"/>
      <c r="B30" s="14"/>
    </row>
    <row r="31" spans="1:5" s="12" customFormat="1" x14ac:dyDescent="0.2">
      <c r="A31" s="9"/>
      <c r="B31" s="14" t="s">
        <v>133</v>
      </c>
      <c r="C31" s="76">
        <v>33</v>
      </c>
      <c r="D31" s="76">
        <v>25</v>
      </c>
    </row>
    <row r="32" spans="1:5" s="12" customFormat="1" ht="12" x14ac:dyDescent="0.2">
      <c r="A32" s="9"/>
      <c r="B32" s="13" t="s">
        <v>152</v>
      </c>
      <c r="C32" s="79">
        <f>SUM(C21,C25,C29,C31)</f>
        <v>289</v>
      </c>
      <c r="D32" s="79">
        <f>SUM(D21,D25,D29,D31)</f>
        <v>174</v>
      </c>
    </row>
    <row r="33" spans="1:4" s="12" customFormat="1" x14ac:dyDescent="0.2">
      <c r="A33" s="9"/>
      <c r="B33" s="14"/>
      <c r="C33" s="31"/>
      <c r="D33" s="31"/>
    </row>
    <row r="34" spans="1:4" s="12" customFormat="1" x14ac:dyDescent="0.2">
      <c r="A34" s="9"/>
      <c r="B34" s="14" t="s">
        <v>153</v>
      </c>
      <c r="C34" s="76">
        <v>179</v>
      </c>
      <c r="D34" s="76">
        <v>35</v>
      </c>
    </row>
    <row r="35" spans="1:4" s="12" customFormat="1" ht="12" x14ac:dyDescent="0.2">
      <c r="A35" s="9"/>
      <c r="B35" s="13" t="s">
        <v>154</v>
      </c>
      <c r="C35" s="79">
        <v>468</v>
      </c>
      <c r="D35" s="79">
        <v>209</v>
      </c>
    </row>
    <row r="36" spans="1:4" s="12" customFormat="1" ht="12" x14ac:dyDescent="0.2">
      <c r="A36" s="9"/>
      <c r="B36" s="13"/>
      <c r="C36" s="31"/>
      <c r="D36" s="31"/>
    </row>
    <row r="37" spans="1:4" s="12" customFormat="1" x14ac:dyDescent="0.2">
      <c r="A37" s="9"/>
      <c r="B37" s="14" t="s">
        <v>134</v>
      </c>
      <c r="C37" s="31"/>
      <c r="D37" s="31"/>
    </row>
    <row r="38" spans="1:4" s="12" customFormat="1" x14ac:dyDescent="0.2">
      <c r="A38" s="9"/>
      <c r="B38" s="14" t="s">
        <v>13</v>
      </c>
      <c r="C38" s="31"/>
      <c r="D38" s="31"/>
    </row>
    <row r="39" spans="1:4" s="12" customFormat="1" x14ac:dyDescent="0.2">
      <c r="A39" s="9"/>
      <c r="B39" s="24" t="s">
        <v>19</v>
      </c>
      <c r="C39" s="31">
        <v>-153</v>
      </c>
      <c r="D39" s="31">
        <v>83</v>
      </c>
    </row>
    <row r="40" spans="1:4" s="12" customFormat="1" x14ac:dyDescent="0.2">
      <c r="A40" s="9"/>
      <c r="B40" s="24" t="s">
        <v>20</v>
      </c>
      <c r="C40" s="31">
        <v>638</v>
      </c>
      <c r="D40" s="31">
        <v>156</v>
      </c>
    </row>
    <row r="41" spans="1:4" s="12" customFormat="1" x14ac:dyDescent="0.2">
      <c r="A41" s="9"/>
      <c r="B41" s="14"/>
      <c r="C41" s="77">
        <v>485</v>
      </c>
      <c r="D41" s="77">
        <v>239</v>
      </c>
    </row>
    <row r="42" spans="1:4" s="27" customFormat="1" ht="22.2" customHeight="1" x14ac:dyDescent="0.2">
      <c r="A42" s="25"/>
      <c r="B42" s="26" t="s">
        <v>135</v>
      </c>
      <c r="C42" s="80">
        <v>-17</v>
      </c>
      <c r="D42" s="80">
        <v>-30</v>
      </c>
    </row>
    <row r="43" spans="1:4" s="12" customFormat="1" ht="12.6" thickBot="1" x14ac:dyDescent="0.25">
      <c r="A43" s="9"/>
      <c r="B43" s="15"/>
      <c r="C43" s="83">
        <v>468</v>
      </c>
      <c r="D43" s="83">
        <v>209</v>
      </c>
    </row>
    <row r="44" spans="1:4" s="12" customFormat="1" ht="12" x14ac:dyDescent="0.2">
      <c r="A44" s="9"/>
      <c r="B44" s="10"/>
      <c r="C44" s="31"/>
      <c r="D44" s="31"/>
    </row>
    <row r="45" spans="1:4" s="12" customFormat="1" ht="12" x14ac:dyDescent="0.2">
      <c r="A45" s="9"/>
      <c r="B45" s="10" t="s">
        <v>14</v>
      </c>
      <c r="C45" s="31"/>
      <c r="D45" s="31"/>
    </row>
    <row r="46" spans="1:4" s="12" customFormat="1" x14ac:dyDescent="0.2">
      <c r="A46" s="9"/>
      <c r="B46" s="16" t="s">
        <v>156</v>
      </c>
      <c r="C46" s="31"/>
      <c r="D46" s="31"/>
    </row>
    <row r="47" spans="1:4" s="12" customFormat="1" x14ac:dyDescent="0.2">
      <c r="A47" s="9"/>
      <c r="B47" s="17" t="s">
        <v>15</v>
      </c>
      <c r="C47" s="31">
        <v>-123</v>
      </c>
      <c r="D47" s="31">
        <v>76</v>
      </c>
    </row>
    <row r="48" spans="1:4" s="12" customFormat="1" ht="22.8" x14ac:dyDescent="0.2">
      <c r="A48" s="9"/>
      <c r="B48" s="17" t="s">
        <v>21</v>
      </c>
      <c r="C48" s="31">
        <v>1</v>
      </c>
      <c r="D48" s="31">
        <v>8</v>
      </c>
    </row>
    <row r="49" spans="1:4" s="12" customFormat="1" x14ac:dyDescent="0.2">
      <c r="A49" s="9"/>
      <c r="B49" s="17" t="s">
        <v>150</v>
      </c>
      <c r="C49" s="31">
        <v>1</v>
      </c>
      <c r="D49" s="31">
        <v>1</v>
      </c>
    </row>
    <row r="50" spans="1:4" s="12" customFormat="1" ht="22.8" x14ac:dyDescent="0.2">
      <c r="A50" s="9"/>
      <c r="B50" s="17" t="s">
        <v>168</v>
      </c>
      <c r="C50" s="76">
        <v>-22</v>
      </c>
      <c r="D50" s="76">
        <v>20</v>
      </c>
    </row>
    <row r="51" spans="1:4" s="12" customFormat="1" ht="12" x14ac:dyDescent="0.2">
      <c r="A51" s="9"/>
      <c r="B51" s="10" t="s">
        <v>157</v>
      </c>
      <c r="C51" s="79">
        <v>-143</v>
      </c>
      <c r="D51" s="79">
        <v>105</v>
      </c>
    </row>
    <row r="52" spans="1:4" s="12" customFormat="1" ht="12" x14ac:dyDescent="0.2">
      <c r="A52" s="9"/>
      <c r="B52" s="10" t="s">
        <v>158</v>
      </c>
      <c r="C52" s="79">
        <v>325</v>
      </c>
      <c r="D52" s="79">
        <v>314</v>
      </c>
    </row>
    <row r="53" spans="1:4" s="12" customFormat="1" x14ac:dyDescent="0.2">
      <c r="A53" s="9"/>
      <c r="B53" s="16"/>
      <c r="C53" s="31"/>
      <c r="D53" s="31"/>
    </row>
    <row r="54" spans="1:4" s="12" customFormat="1" ht="24" x14ac:dyDescent="0.2">
      <c r="A54" s="9"/>
      <c r="B54" s="10" t="s">
        <v>159</v>
      </c>
      <c r="C54" s="31"/>
      <c r="D54" s="31"/>
    </row>
    <row r="55" spans="1:4" s="12" customFormat="1" x14ac:dyDescent="0.2">
      <c r="A55" s="9"/>
      <c r="B55" s="17" t="s">
        <v>16</v>
      </c>
    </row>
    <row r="56" spans="1:4" s="12" customFormat="1" x14ac:dyDescent="0.2">
      <c r="A56" s="9"/>
      <c r="B56" s="24" t="s">
        <v>19</v>
      </c>
      <c r="C56" s="31">
        <v>-200</v>
      </c>
      <c r="D56" s="31">
        <v>95</v>
      </c>
    </row>
    <row r="57" spans="1:4" s="12" customFormat="1" x14ac:dyDescent="0.2">
      <c r="A57" s="9"/>
      <c r="B57" s="24" t="s">
        <v>20</v>
      </c>
      <c r="C57" s="31">
        <v>571</v>
      </c>
      <c r="D57" s="31">
        <v>240</v>
      </c>
    </row>
    <row r="58" spans="1:4" s="12" customFormat="1" x14ac:dyDescent="0.2">
      <c r="A58" s="9"/>
      <c r="B58" s="17" t="s">
        <v>135</v>
      </c>
      <c r="C58" s="76">
        <v>-46</v>
      </c>
      <c r="D58" s="76">
        <v>-21</v>
      </c>
    </row>
    <row r="59" spans="1:4" s="12" customFormat="1" ht="12" x14ac:dyDescent="0.2">
      <c r="A59" s="9"/>
      <c r="B59" s="17"/>
      <c r="C59" s="79">
        <v>325</v>
      </c>
      <c r="D59" s="79">
        <v>314</v>
      </c>
    </row>
    <row r="60" spans="1:4" ht="12" x14ac:dyDescent="0.2">
      <c r="B60" s="18"/>
      <c r="C60" s="40"/>
      <c r="D60" s="32"/>
    </row>
    <row r="61" spans="1:4" x14ac:dyDescent="0.2">
      <c r="B61" s="18"/>
    </row>
    <row r="62" spans="1:4" x14ac:dyDescent="0.2">
      <c r="B62" s="18"/>
    </row>
    <row r="63" spans="1:4" x14ac:dyDescent="0.2">
      <c r="B63" s="18"/>
    </row>
  </sheetData>
  <mergeCells count="1">
    <mergeCell ref="C3:D3"/>
  </mergeCells>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ColWidth="8.6640625" defaultRowHeight="11.4" x14ac:dyDescent="0.2"/>
  <cols>
    <col min="1" max="1" width="7" style="6" customWidth="1"/>
    <col min="2" max="2" width="38.33203125" style="6" customWidth="1"/>
    <col min="3" max="3" width="7.33203125" style="6" bestFit="1" customWidth="1"/>
    <col min="4" max="4" width="7.33203125" style="57" bestFit="1" customWidth="1"/>
    <col min="5" max="5" width="8.6640625" style="6"/>
    <col min="6" max="6" width="10.44140625" style="6" bestFit="1" customWidth="1"/>
    <col min="7" max="16384" width="8.6640625" style="6"/>
  </cols>
  <sheetData>
    <row r="1" spans="1:4" ht="12" x14ac:dyDescent="0.25">
      <c r="A1" s="2" t="s">
        <v>0</v>
      </c>
      <c r="B1" s="3"/>
      <c r="C1" s="4"/>
      <c r="D1" s="33"/>
    </row>
    <row r="2" spans="1:4" ht="12" x14ac:dyDescent="0.25">
      <c r="A2" s="2" t="s">
        <v>22</v>
      </c>
      <c r="B2" s="3"/>
      <c r="C2" s="4"/>
      <c r="D2" s="33"/>
    </row>
    <row r="3" spans="1:4" ht="12" x14ac:dyDescent="0.25">
      <c r="A3" s="28"/>
      <c r="B3" s="28"/>
      <c r="C3" s="146"/>
      <c r="D3" s="146"/>
    </row>
    <row r="4" spans="1:4" ht="14.4" customHeight="1" x14ac:dyDescent="0.2">
      <c r="A4" s="3"/>
      <c r="B4" s="3"/>
      <c r="C4" s="4"/>
      <c r="D4" s="33"/>
    </row>
    <row r="5" spans="1:4" ht="24" x14ac:dyDescent="0.2">
      <c r="A5" s="3"/>
      <c r="B5" s="8"/>
      <c r="C5" s="34" t="s">
        <v>169</v>
      </c>
      <c r="D5" s="34" t="s">
        <v>155</v>
      </c>
    </row>
    <row r="6" spans="1:4" ht="12" x14ac:dyDescent="0.2">
      <c r="A6" s="3"/>
      <c r="B6" s="8" t="s">
        <v>23</v>
      </c>
      <c r="C6" s="35"/>
      <c r="D6" s="35"/>
    </row>
    <row r="7" spans="1:4" ht="12" x14ac:dyDescent="0.2">
      <c r="A7" s="3"/>
      <c r="B7" s="8" t="s">
        <v>24</v>
      </c>
      <c r="C7" s="32"/>
      <c r="D7" s="32"/>
    </row>
    <row r="8" spans="1:4" x14ac:dyDescent="0.2">
      <c r="A8" s="3"/>
      <c r="B8" s="18" t="s">
        <v>25</v>
      </c>
      <c r="C8" s="31">
        <v>1130</v>
      </c>
      <c r="D8" s="31">
        <v>988</v>
      </c>
    </row>
    <row r="9" spans="1:4" x14ac:dyDescent="0.2">
      <c r="A9" s="3"/>
      <c r="B9" s="18" t="s">
        <v>26</v>
      </c>
      <c r="C9" s="31">
        <v>444</v>
      </c>
      <c r="D9" s="31">
        <v>130</v>
      </c>
    </row>
    <row r="10" spans="1:4" x14ac:dyDescent="0.2">
      <c r="A10" s="3"/>
      <c r="B10" s="18" t="s">
        <v>27</v>
      </c>
      <c r="C10" s="31">
        <v>21</v>
      </c>
      <c r="D10" s="31">
        <v>0</v>
      </c>
    </row>
    <row r="11" spans="1:4" x14ac:dyDescent="0.2">
      <c r="A11" s="3"/>
      <c r="B11" s="18" t="s">
        <v>31</v>
      </c>
      <c r="C11" s="31">
        <v>226</v>
      </c>
      <c r="D11" s="76">
        <v>157</v>
      </c>
    </row>
    <row r="12" spans="1:4" ht="12" x14ac:dyDescent="0.2">
      <c r="A12" s="3"/>
      <c r="B12" s="8" t="s">
        <v>28</v>
      </c>
      <c r="C12" s="79">
        <f>SUM(C8:C11)</f>
        <v>1821</v>
      </c>
      <c r="D12" s="79">
        <f>SUM(D8:D11)</f>
        <v>1275</v>
      </c>
    </row>
    <row r="13" spans="1:4" x14ac:dyDescent="0.2">
      <c r="A13" s="3"/>
      <c r="B13" s="18"/>
      <c r="C13" s="31"/>
      <c r="D13" s="31"/>
    </row>
    <row r="14" spans="1:4" ht="12" x14ac:dyDescent="0.2">
      <c r="A14" s="3"/>
      <c r="B14" s="8" t="s">
        <v>29</v>
      </c>
      <c r="C14" s="31"/>
      <c r="D14" s="31"/>
    </row>
    <row r="15" spans="1:4" x14ac:dyDescent="0.2">
      <c r="A15" s="3"/>
      <c r="B15" s="18" t="s">
        <v>30</v>
      </c>
      <c r="C15" s="31">
        <v>474</v>
      </c>
      <c r="D15" s="31">
        <v>654</v>
      </c>
    </row>
    <row r="16" spans="1:4" x14ac:dyDescent="0.2">
      <c r="A16" s="3"/>
      <c r="B16" s="18" t="s">
        <v>31</v>
      </c>
      <c r="C16" s="31">
        <v>806</v>
      </c>
      <c r="D16" s="31">
        <v>586</v>
      </c>
    </row>
    <row r="17" spans="1:6" x14ac:dyDescent="0.2">
      <c r="A17" s="3"/>
      <c r="B17" s="18" t="s">
        <v>27</v>
      </c>
      <c r="C17" s="31">
        <v>217</v>
      </c>
      <c r="D17" s="31">
        <v>82</v>
      </c>
    </row>
    <row r="18" spans="1:6" x14ac:dyDescent="0.2">
      <c r="A18" s="3"/>
      <c r="B18" s="18" t="s">
        <v>32</v>
      </c>
      <c r="C18" s="31">
        <v>374</v>
      </c>
      <c r="D18" s="31">
        <v>327</v>
      </c>
    </row>
    <row r="19" spans="1:6" x14ac:dyDescent="0.2">
      <c r="A19" s="3"/>
      <c r="B19" s="18" t="s">
        <v>170</v>
      </c>
      <c r="C19" s="31">
        <v>323</v>
      </c>
      <c r="D19" s="31">
        <v>0</v>
      </c>
    </row>
    <row r="20" spans="1:6" x14ac:dyDescent="0.2">
      <c r="A20" s="3"/>
      <c r="B20" s="18" t="s">
        <v>33</v>
      </c>
      <c r="C20" s="31">
        <v>1021</v>
      </c>
      <c r="D20" s="31">
        <v>1061</v>
      </c>
    </row>
    <row r="21" spans="1:6" x14ac:dyDescent="0.2">
      <c r="A21" s="3"/>
      <c r="B21" s="18" t="s">
        <v>34</v>
      </c>
      <c r="C21" s="76">
        <v>21390</v>
      </c>
      <c r="D21" s="76">
        <v>19330</v>
      </c>
    </row>
    <row r="22" spans="1:6" ht="12" x14ac:dyDescent="0.2">
      <c r="A22" s="3"/>
      <c r="B22" s="8" t="s">
        <v>35</v>
      </c>
      <c r="C22" s="79">
        <f>SUM(C15:C21)</f>
        <v>24605</v>
      </c>
      <c r="D22" s="79">
        <f>SUM(D15:D21)</f>
        <v>22040</v>
      </c>
    </row>
    <row r="23" spans="1:6" ht="12" x14ac:dyDescent="0.2">
      <c r="A23" s="3"/>
      <c r="B23" s="8"/>
      <c r="C23" s="29"/>
      <c r="D23" s="29"/>
    </row>
    <row r="24" spans="1:6" ht="12" x14ac:dyDescent="0.2">
      <c r="A24" s="3"/>
      <c r="B24" s="8" t="s">
        <v>36</v>
      </c>
      <c r="C24" s="81">
        <f>C12+C22</f>
        <v>26426</v>
      </c>
      <c r="D24" s="81">
        <f>D12+D22</f>
        <v>23315</v>
      </c>
    </row>
    <row r="25" spans="1:6" ht="12" x14ac:dyDescent="0.2">
      <c r="A25" s="3"/>
      <c r="B25" s="8"/>
      <c r="C25" s="29"/>
      <c r="D25" s="29"/>
    </row>
    <row r="26" spans="1:6" ht="12" x14ac:dyDescent="0.2">
      <c r="A26" s="3"/>
      <c r="B26" s="8" t="s">
        <v>37</v>
      </c>
      <c r="C26" s="31"/>
      <c r="D26" s="31"/>
    </row>
    <row r="27" spans="1:6" ht="12" x14ac:dyDescent="0.2">
      <c r="A27" s="3"/>
      <c r="B27" s="8" t="s">
        <v>38</v>
      </c>
      <c r="C27" s="31"/>
      <c r="D27" s="31"/>
    </row>
    <row r="28" spans="1:6" x14ac:dyDescent="0.2">
      <c r="A28" s="3"/>
      <c r="B28" s="18" t="s">
        <v>39</v>
      </c>
      <c r="C28" s="31">
        <v>516</v>
      </c>
      <c r="D28" s="31">
        <v>347</v>
      </c>
    </row>
    <row r="29" spans="1:6" x14ac:dyDescent="0.2">
      <c r="A29" s="3"/>
      <c r="B29" s="18" t="s">
        <v>40</v>
      </c>
      <c r="C29" s="31">
        <v>524</v>
      </c>
      <c r="D29" s="31">
        <v>880</v>
      </c>
      <c r="F29" s="31"/>
    </row>
    <row r="30" spans="1:6" x14ac:dyDescent="0.2">
      <c r="A30" s="3"/>
      <c r="B30" s="18" t="s">
        <v>27</v>
      </c>
      <c r="C30" s="31">
        <v>11</v>
      </c>
      <c r="D30" s="31">
        <v>5</v>
      </c>
      <c r="F30" s="31"/>
    </row>
    <row r="31" spans="1:6" x14ac:dyDescent="0.2">
      <c r="A31" s="3"/>
      <c r="B31" s="18" t="s">
        <v>41</v>
      </c>
      <c r="C31" s="31">
        <v>150</v>
      </c>
      <c r="D31" s="31">
        <v>99</v>
      </c>
    </row>
    <row r="32" spans="1:6" x14ac:dyDescent="0.2">
      <c r="A32" s="3"/>
      <c r="B32" s="18" t="s">
        <v>42</v>
      </c>
      <c r="C32" s="31">
        <v>671</v>
      </c>
      <c r="D32" s="31">
        <v>594</v>
      </c>
      <c r="F32" s="12"/>
    </row>
    <row r="33" spans="1:4" x14ac:dyDescent="0.2">
      <c r="A33" s="3"/>
      <c r="B33" s="18" t="s">
        <v>43</v>
      </c>
      <c r="C33" s="31">
        <v>58</v>
      </c>
      <c r="D33" s="31">
        <v>40</v>
      </c>
    </row>
    <row r="34" spans="1:4" x14ac:dyDescent="0.2">
      <c r="A34" s="3"/>
      <c r="B34" s="18" t="s">
        <v>44</v>
      </c>
      <c r="C34" s="76">
        <v>293</v>
      </c>
      <c r="D34" s="76">
        <v>174</v>
      </c>
    </row>
    <row r="35" spans="1:4" ht="12" x14ac:dyDescent="0.2">
      <c r="A35" s="3"/>
      <c r="B35" s="8" t="s">
        <v>45</v>
      </c>
      <c r="C35" s="79">
        <f>SUM(C28:C34)</f>
        <v>2223</v>
      </c>
      <c r="D35" s="79">
        <f>SUM(D28:D34)</f>
        <v>2139</v>
      </c>
    </row>
    <row r="36" spans="1:4" ht="12" x14ac:dyDescent="0.2">
      <c r="A36" s="3"/>
      <c r="B36" s="8"/>
      <c r="C36" s="36"/>
      <c r="D36" s="36"/>
    </row>
    <row r="37" spans="1:4" ht="12" x14ac:dyDescent="0.2">
      <c r="A37" s="3"/>
      <c r="B37" s="8" t="s">
        <v>46</v>
      </c>
      <c r="C37" s="37"/>
      <c r="D37" s="37"/>
    </row>
    <row r="38" spans="1:4" x14ac:dyDescent="0.2">
      <c r="A38" s="3"/>
      <c r="B38" s="18" t="s">
        <v>40</v>
      </c>
      <c r="C38" s="31">
        <v>14871</v>
      </c>
      <c r="D38" s="31">
        <v>12868</v>
      </c>
    </row>
    <row r="39" spans="1:4" x14ac:dyDescent="0.2">
      <c r="A39" s="3"/>
      <c r="B39" s="18" t="s">
        <v>47</v>
      </c>
      <c r="C39" s="31">
        <v>985</v>
      </c>
      <c r="D39" s="31">
        <v>931</v>
      </c>
    </row>
    <row r="40" spans="1:4" x14ac:dyDescent="0.2">
      <c r="A40" s="3"/>
      <c r="B40" s="18" t="s">
        <v>41</v>
      </c>
      <c r="C40" s="31">
        <v>914</v>
      </c>
      <c r="D40" s="31">
        <v>895</v>
      </c>
    </row>
    <row r="41" spans="1:4" x14ac:dyDescent="0.2">
      <c r="A41" s="3"/>
      <c r="B41" s="18" t="s">
        <v>43</v>
      </c>
      <c r="C41" s="31">
        <v>126</v>
      </c>
      <c r="D41" s="31">
        <v>93</v>
      </c>
    </row>
    <row r="42" spans="1:4" x14ac:dyDescent="0.2">
      <c r="A42" s="3"/>
      <c r="B42" s="18" t="s">
        <v>27</v>
      </c>
      <c r="C42" s="31">
        <v>441</v>
      </c>
      <c r="D42" s="31">
        <v>362</v>
      </c>
    </row>
    <row r="43" spans="1:4" x14ac:dyDescent="0.2">
      <c r="A43" s="3"/>
      <c r="B43" s="18" t="s">
        <v>44</v>
      </c>
      <c r="C43" s="76">
        <v>100</v>
      </c>
      <c r="D43" s="76">
        <v>228</v>
      </c>
    </row>
    <row r="44" spans="1:4" ht="12" x14ac:dyDescent="0.2">
      <c r="A44" s="3"/>
      <c r="B44" s="8" t="s">
        <v>48</v>
      </c>
      <c r="C44" s="79">
        <f>SUM(C38:C43)</f>
        <v>17437</v>
      </c>
      <c r="D44" s="79">
        <f>SUM(D38:D43)</f>
        <v>15377</v>
      </c>
    </row>
    <row r="45" spans="1:4" ht="12" x14ac:dyDescent="0.2">
      <c r="A45" s="3"/>
      <c r="B45" s="8"/>
      <c r="C45" s="29"/>
      <c r="D45" s="29"/>
    </row>
    <row r="46" spans="1:4" ht="12" x14ac:dyDescent="0.2">
      <c r="A46" s="3"/>
      <c r="B46" s="8" t="s">
        <v>49</v>
      </c>
      <c r="C46" s="81">
        <f>C44+C35</f>
        <v>19660</v>
      </c>
      <c r="D46" s="81">
        <f>D44+D35</f>
        <v>17516</v>
      </c>
    </row>
    <row r="47" spans="1:4" ht="12" x14ac:dyDescent="0.2">
      <c r="A47" s="3"/>
      <c r="B47" s="8"/>
      <c r="C47" s="29"/>
      <c r="D47" s="29"/>
    </row>
    <row r="48" spans="1:4" ht="12" x14ac:dyDescent="0.2">
      <c r="A48" s="3"/>
      <c r="B48" s="8" t="s">
        <v>50</v>
      </c>
      <c r="C48" s="81">
        <f>C24-C46</f>
        <v>6766</v>
      </c>
      <c r="D48" s="81">
        <f>D24-D46</f>
        <v>5799</v>
      </c>
    </row>
    <row r="49" spans="1:5" ht="12" x14ac:dyDescent="0.2">
      <c r="A49" s="3"/>
      <c r="B49" s="8"/>
      <c r="C49" s="38"/>
      <c r="D49" s="38"/>
    </row>
    <row r="50" spans="1:5" ht="12" x14ac:dyDescent="0.2">
      <c r="A50" s="3"/>
      <c r="B50" s="8" t="s">
        <v>51</v>
      </c>
      <c r="C50" s="39"/>
      <c r="D50" s="39"/>
    </row>
    <row r="51" spans="1:5" x14ac:dyDescent="0.2">
      <c r="A51" s="3"/>
      <c r="B51" s="18" t="s">
        <v>52</v>
      </c>
      <c r="C51" s="31">
        <v>1746</v>
      </c>
      <c r="D51" s="31">
        <v>1450</v>
      </c>
    </row>
    <row r="52" spans="1:5" x14ac:dyDescent="0.2">
      <c r="A52" s="3"/>
      <c r="B52" s="18" t="s">
        <v>53</v>
      </c>
      <c r="C52" s="31">
        <v>-101</v>
      </c>
      <c r="D52" s="31">
        <v>-54</v>
      </c>
      <c r="E52" s="12"/>
    </row>
    <row r="53" spans="1:5" x14ac:dyDescent="0.2">
      <c r="A53" s="3"/>
      <c r="B53" s="18" t="s">
        <v>54</v>
      </c>
      <c r="C53" s="31">
        <v>-3455</v>
      </c>
      <c r="D53" s="31">
        <v>-3195</v>
      </c>
    </row>
    <row r="54" spans="1:5" ht="22.8" x14ac:dyDescent="0.2">
      <c r="A54" s="3"/>
      <c r="B54" s="18" t="s">
        <v>142</v>
      </c>
      <c r="C54" s="31">
        <v>7401</v>
      </c>
      <c r="D54" s="31">
        <v>6289</v>
      </c>
    </row>
    <row r="55" spans="1:5" ht="24" x14ac:dyDescent="0.2">
      <c r="A55" s="3"/>
      <c r="B55" s="8" t="s">
        <v>55</v>
      </c>
      <c r="C55" s="79">
        <f t="shared" ref="C55:D55" si="0">SUM(C51:C54)</f>
        <v>5591</v>
      </c>
      <c r="D55" s="79">
        <f t="shared" si="0"/>
        <v>4490</v>
      </c>
    </row>
    <row r="56" spans="1:5" x14ac:dyDescent="0.2">
      <c r="A56" s="3"/>
      <c r="B56" s="18" t="s">
        <v>56</v>
      </c>
      <c r="C56" s="76">
        <v>1175</v>
      </c>
      <c r="D56" s="76">
        <v>1309</v>
      </c>
    </row>
    <row r="57" spans="1:5" ht="12" x14ac:dyDescent="0.2">
      <c r="A57" s="3"/>
      <c r="B57" s="8" t="s">
        <v>57</v>
      </c>
      <c r="C57" s="79">
        <f>SUM(C55:C56)</f>
        <v>6766</v>
      </c>
      <c r="D57" s="79">
        <f>SUM(D55:D56)</f>
        <v>5799</v>
      </c>
    </row>
    <row r="58" spans="1:5" x14ac:dyDescent="0.2">
      <c r="C58" s="57"/>
    </row>
    <row r="59" spans="1:5" x14ac:dyDescent="0.2">
      <c r="C59" s="78"/>
      <c r="D59" s="78"/>
    </row>
  </sheetData>
  <mergeCells count="1">
    <mergeCell ref="C3: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pane xSplit="1" ySplit="4" topLeftCell="B5" activePane="bottomRight" state="frozen"/>
      <selection pane="topRight" activeCell="B1" sqref="B1"/>
      <selection pane="bottomLeft" activeCell="A5" sqref="A5"/>
      <selection pane="bottomRight" activeCell="C27" sqref="C27"/>
    </sheetView>
  </sheetViews>
  <sheetFormatPr defaultColWidth="9.109375" defaultRowHeight="11.4" x14ac:dyDescent="0.2"/>
  <cols>
    <col min="1" max="1" width="58.6640625" style="6" bestFit="1" customWidth="1"/>
    <col min="2" max="2" width="11.44140625" style="6" bestFit="1" customWidth="1"/>
    <col min="3" max="4" width="9.109375" style="6"/>
    <col min="5" max="5" width="9.88671875" style="6" bestFit="1" customWidth="1"/>
    <col min="6" max="16384" width="9.109375" style="6"/>
  </cols>
  <sheetData>
    <row r="1" spans="1:3" ht="12" x14ac:dyDescent="0.25">
      <c r="A1" s="2" t="s">
        <v>0</v>
      </c>
    </row>
    <row r="2" spans="1:3" ht="12" x14ac:dyDescent="0.25">
      <c r="A2" s="2" t="s">
        <v>76</v>
      </c>
      <c r="B2" s="146"/>
      <c r="C2" s="146"/>
    </row>
    <row r="3" spans="1:3" ht="14.4" customHeight="1" x14ac:dyDescent="0.2">
      <c r="B3" s="4"/>
      <c r="C3" s="4"/>
    </row>
    <row r="4" spans="1:3" ht="24" x14ac:dyDescent="0.2">
      <c r="B4" s="34" t="s">
        <v>169</v>
      </c>
      <c r="C4" s="34" t="s">
        <v>155</v>
      </c>
    </row>
    <row r="5" spans="1:3" ht="12" x14ac:dyDescent="0.25">
      <c r="A5" s="42" t="s">
        <v>58</v>
      </c>
      <c r="B5" s="31"/>
      <c r="C5" s="57"/>
    </row>
    <row r="6" spans="1:3" x14ac:dyDescent="0.2">
      <c r="A6" s="6" t="s">
        <v>59</v>
      </c>
      <c r="B6" s="31">
        <v>2453</v>
      </c>
      <c r="C6" s="31">
        <v>2266</v>
      </c>
    </row>
    <row r="7" spans="1:3" x14ac:dyDescent="0.2">
      <c r="A7" s="6" t="s">
        <v>60</v>
      </c>
      <c r="B7" s="31">
        <v>-769</v>
      </c>
      <c r="C7" s="31">
        <v>-679</v>
      </c>
    </row>
    <row r="8" spans="1:3" x14ac:dyDescent="0.2">
      <c r="A8" s="6" t="s">
        <v>61</v>
      </c>
      <c r="B8" s="31">
        <v>-95</v>
      </c>
      <c r="C8" s="31">
        <v>-69</v>
      </c>
    </row>
    <row r="9" spans="1:3" x14ac:dyDescent="0.2">
      <c r="A9" s="6" t="s">
        <v>62</v>
      </c>
      <c r="B9" s="31">
        <v>-20</v>
      </c>
      <c r="C9" s="31">
        <v>-113</v>
      </c>
    </row>
    <row r="10" spans="1:3" x14ac:dyDescent="0.2">
      <c r="A10" s="6" t="s">
        <v>63</v>
      </c>
      <c r="B10" s="31">
        <v>66</v>
      </c>
      <c r="C10" s="31">
        <v>57</v>
      </c>
    </row>
    <row r="11" spans="1:3" x14ac:dyDescent="0.2">
      <c r="A11" s="6" t="s">
        <v>64</v>
      </c>
      <c r="B11" s="31">
        <v>33</v>
      </c>
      <c r="C11" s="31">
        <v>27</v>
      </c>
    </row>
    <row r="12" spans="1:3" x14ac:dyDescent="0.2">
      <c r="A12" s="6" t="s">
        <v>65</v>
      </c>
      <c r="B12" s="31">
        <v>-615</v>
      </c>
      <c r="C12" s="31">
        <v>-652</v>
      </c>
    </row>
    <row r="13" spans="1:3" ht="12" x14ac:dyDescent="0.25">
      <c r="A13" s="42" t="s">
        <v>136</v>
      </c>
      <c r="B13" s="82">
        <f>SUM(B6:B12)</f>
        <v>1053</v>
      </c>
      <c r="C13" s="82">
        <f>SUM(C6:C12)</f>
        <v>837</v>
      </c>
    </row>
    <row r="14" spans="1:3" x14ac:dyDescent="0.2">
      <c r="B14" s="31"/>
      <c r="C14" s="31"/>
    </row>
    <row r="15" spans="1:3" ht="12" x14ac:dyDescent="0.25">
      <c r="A15" s="42" t="s">
        <v>66</v>
      </c>
      <c r="B15" s="31"/>
      <c r="C15" s="31"/>
    </row>
    <row r="16" spans="1:3" x14ac:dyDescent="0.2">
      <c r="A16" s="6" t="s">
        <v>160</v>
      </c>
      <c r="B16" s="31">
        <v>-219</v>
      </c>
      <c r="C16" s="31">
        <v>-344</v>
      </c>
    </row>
    <row r="17" spans="1:3" x14ac:dyDescent="0.2">
      <c r="A17" s="6" t="s">
        <v>171</v>
      </c>
      <c r="B17" s="31">
        <v>-5</v>
      </c>
      <c r="C17" s="31">
        <v>0</v>
      </c>
    </row>
    <row r="18" spans="1:3" x14ac:dyDescent="0.2">
      <c r="A18" s="6" t="s">
        <v>67</v>
      </c>
      <c r="B18" s="31">
        <v>-1129</v>
      </c>
      <c r="C18" s="31">
        <v>-647</v>
      </c>
    </row>
    <row r="19" spans="1:3" x14ac:dyDescent="0.2">
      <c r="A19" s="6" t="s">
        <v>68</v>
      </c>
      <c r="B19" s="31">
        <v>-131</v>
      </c>
      <c r="C19" s="31">
        <v>-131</v>
      </c>
    </row>
    <row r="20" spans="1:3" x14ac:dyDescent="0.2">
      <c r="A20" s="6" t="s">
        <v>69</v>
      </c>
      <c r="B20" s="31">
        <v>219</v>
      </c>
      <c r="C20" s="31">
        <v>350</v>
      </c>
    </row>
    <row r="21" spans="1:3" x14ac:dyDescent="0.2">
      <c r="A21" s="6" t="s">
        <v>141</v>
      </c>
      <c r="B21" s="31">
        <v>-846</v>
      </c>
      <c r="C21" s="31" t="s">
        <v>151</v>
      </c>
    </row>
    <row r="22" spans="1:3" ht="12" x14ac:dyDescent="0.25">
      <c r="A22" s="42" t="s">
        <v>137</v>
      </c>
      <c r="B22" s="82">
        <f>SUM(B16:B21)</f>
        <v>-2111</v>
      </c>
      <c r="C22" s="82">
        <f>SUM(C16:C21)</f>
        <v>-772</v>
      </c>
    </row>
    <row r="23" spans="1:3" x14ac:dyDescent="0.2">
      <c r="B23" s="31"/>
      <c r="C23" s="31"/>
    </row>
    <row r="24" spans="1:3" ht="12" x14ac:dyDescent="0.25">
      <c r="A24" s="42" t="s">
        <v>70</v>
      </c>
      <c r="B24" s="31"/>
      <c r="C24" s="31"/>
    </row>
    <row r="25" spans="1:3" x14ac:dyDescent="0.2">
      <c r="A25" s="6" t="s">
        <v>71</v>
      </c>
      <c r="B25" s="31">
        <v>1867</v>
      </c>
      <c r="C25" s="31" t="s">
        <v>151</v>
      </c>
    </row>
    <row r="26" spans="1:3" x14ac:dyDescent="0.2">
      <c r="A26" s="6" t="s">
        <v>72</v>
      </c>
      <c r="B26" s="31">
        <v>4064</v>
      </c>
      <c r="C26" s="31">
        <v>2703</v>
      </c>
    </row>
    <row r="27" spans="1:3" x14ac:dyDescent="0.2">
      <c r="A27" s="6" t="s">
        <v>172</v>
      </c>
      <c r="B27" s="31">
        <v>-246</v>
      </c>
      <c r="C27" s="31">
        <v>0</v>
      </c>
    </row>
    <row r="28" spans="1:3" x14ac:dyDescent="0.2">
      <c r="A28" s="6" t="s">
        <v>73</v>
      </c>
      <c r="B28" s="31">
        <v>-3346</v>
      </c>
      <c r="C28" s="31">
        <v>-1718</v>
      </c>
    </row>
    <row r="29" spans="1:3" x14ac:dyDescent="0.2">
      <c r="A29" s="6" t="s">
        <v>74</v>
      </c>
      <c r="B29" s="31">
        <v>-1064</v>
      </c>
      <c r="C29" s="31">
        <v>-801</v>
      </c>
    </row>
    <row r="30" spans="1:3" x14ac:dyDescent="0.2">
      <c r="A30" s="6" t="s">
        <v>75</v>
      </c>
      <c r="B30" s="31">
        <v>-82</v>
      </c>
      <c r="C30" s="31">
        <v>-90</v>
      </c>
    </row>
    <row r="31" spans="1:3" ht="12" x14ac:dyDescent="0.25">
      <c r="A31" s="42" t="s">
        <v>161</v>
      </c>
      <c r="B31" s="82">
        <f>SUM(B25:B30)</f>
        <v>1193</v>
      </c>
      <c r="C31" s="82">
        <f>SUM(C25:C30)</f>
        <v>94</v>
      </c>
    </row>
    <row r="32" spans="1:3" x14ac:dyDescent="0.2">
      <c r="B32" s="31"/>
      <c r="C32" s="31"/>
    </row>
    <row r="33" spans="1:5" ht="12" x14ac:dyDescent="0.25">
      <c r="A33" s="42" t="s">
        <v>162</v>
      </c>
      <c r="B33" s="31">
        <f>B13+B22+B31</f>
        <v>135</v>
      </c>
      <c r="C33" s="31">
        <f>C13+C22+C31</f>
        <v>159</v>
      </c>
      <c r="D33" s="52"/>
      <c r="E33" s="12"/>
    </row>
    <row r="34" spans="1:5" x14ac:dyDescent="0.2">
      <c r="B34" s="31"/>
      <c r="C34" s="31"/>
    </row>
    <row r="35" spans="1:5" x14ac:dyDescent="0.2">
      <c r="A35" s="6" t="s">
        <v>138</v>
      </c>
      <c r="B35" s="31">
        <f>C38</f>
        <v>988</v>
      </c>
      <c r="C35" s="31">
        <v>834</v>
      </c>
    </row>
    <row r="36" spans="1:5" x14ac:dyDescent="0.2">
      <c r="A36" s="6" t="s">
        <v>139</v>
      </c>
      <c r="B36" s="31">
        <v>7</v>
      </c>
      <c r="C36" s="31">
        <v>-5</v>
      </c>
    </row>
    <row r="37" spans="1:5" x14ac:dyDescent="0.2">
      <c r="B37" s="31"/>
      <c r="C37" s="31"/>
    </row>
    <row r="38" spans="1:5" ht="12" x14ac:dyDescent="0.25">
      <c r="A38" s="42" t="s">
        <v>140</v>
      </c>
      <c r="B38" s="82">
        <f>B36+B35+B33</f>
        <v>1130</v>
      </c>
      <c r="C38" s="82">
        <f>C36+C35+C33</f>
        <v>988</v>
      </c>
    </row>
    <row r="39" spans="1:5" x14ac:dyDescent="0.2">
      <c r="B39" s="57"/>
      <c r="C39" s="57"/>
    </row>
    <row r="40" spans="1:5" x14ac:dyDescent="0.2">
      <c r="B40" s="57"/>
      <c r="C40" s="57"/>
    </row>
    <row r="41" spans="1:5" x14ac:dyDescent="0.2">
      <c r="B41" s="57"/>
      <c r="C41" s="57"/>
    </row>
    <row r="42" spans="1:5" x14ac:dyDescent="0.2">
      <c r="B42" s="57"/>
      <c r="C42" s="57"/>
    </row>
    <row r="43" spans="1:5" x14ac:dyDescent="0.2">
      <c r="B43" s="57"/>
      <c r="C43" s="57"/>
    </row>
  </sheetData>
  <mergeCells count="1">
    <mergeCell ref="B2:C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zoomScaleNormal="100" workbookViewId="0">
      <pane xSplit="2" ySplit="4" topLeftCell="C17" activePane="bottomRight" state="frozen"/>
      <selection pane="topRight" activeCell="C1" sqref="C1"/>
      <selection pane="bottomLeft" activeCell="A5" sqref="A5"/>
      <selection pane="bottomRight" activeCell="F39" sqref="F39"/>
    </sheetView>
  </sheetViews>
  <sheetFormatPr defaultColWidth="9.109375" defaultRowHeight="14.4" x14ac:dyDescent="0.3"/>
  <cols>
    <col min="1" max="1" width="12.88671875" style="6" customWidth="1"/>
    <col min="2" max="2" width="31" style="6" customWidth="1"/>
    <col min="3" max="25" width="11.88671875" style="5" customWidth="1"/>
    <col min="26" max="26" width="11.88671875" style="108" customWidth="1"/>
    <col min="27" max="27" width="41" style="6" customWidth="1"/>
    <col min="28" max="28" width="45.88671875" style="6" customWidth="1"/>
    <col min="29" max="29" width="9.88671875" customWidth="1"/>
    <col min="30" max="30" width="8.5546875" customWidth="1"/>
    <col min="31" max="31" width="7.33203125" customWidth="1"/>
    <col min="32" max="34" width="9.109375" customWidth="1"/>
  </cols>
  <sheetData>
    <row r="1" spans="1:28" x14ac:dyDescent="0.3">
      <c r="A1" s="2" t="s">
        <v>0</v>
      </c>
    </row>
    <row r="2" spans="1:28" ht="15" thickBot="1" x14ac:dyDescent="0.35">
      <c r="A2" s="2" t="s">
        <v>127</v>
      </c>
      <c r="B2" s="1"/>
    </row>
    <row r="3" spans="1:28" ht="24.75" customHeight="1" x14ac:dyDescent="0.3">
      <c r="C3" s="43" t="s">
        <v>163</v>
      </c>
      <c r="D3" s="147" t="s">
        <v>164</v>
      </c>
      <c r="E3" s="148"/>
      <c r="F3" s="148"/>
      <c r="G3" s="148"/>
      <c r="H3" s="148"/>
      <c r="I3" s="148"/>
      <c r="J3" s="149"/>
      <c r="K3" s="44"/>
      <c r="L3" s="147" t="s">
        <v>165</v>
      </c>
      <c r="M3" s="148"/>
      <c r="N3" s="148"/>
      <c r="O3" s="148"/>
      <c r="P3" s="148"/>
      <c r="Q3" s="148"/>
      <c r="R3" s="149"/>
      <c r="S3" s="138"/>
      <c r="T3" s="147" t="s">
        <v>178</v>
      </c>
      <c r="U3" s="148"/>
      <c r="V3" s="148"/>
      <c r="W3" s="149"/>
      <c r="X3" s="44"/>
      <c r="Y3" s="45" t="s">
        <v>79</v>
      </c>
      <c r="Z3" s="103" t="s">
        <v>176</v>
      </c>
    </row>
    <row r="4" spans="1:28" ht="24.6" thickBot="1" x14ac:dyDescent="0.35">
      <c r="A4" s="6" t="s">
        <v>18</v>
      </c>
      <c r="B4" s="6" t="s">
        <v>81</v>
      </c>
      <c r="C4" s="46" t="s">
        <v>82</v>
      </c>
      <c r="D4" s="47" t="s">
        <v>83</v>
      </c>
      <c r="E4" s="48" t="s">
        <v>84</v>
      </c>
      <c r="F4" s="48" t="s">
        <v>85</v>
      </c>
      <c r="G4" s="48" t="s">
        <v>86</v>
      </c>
      <c r="H4" s="49" t="s">
        <v>87</v>
      </c>
      <c r="I4" s="49" t="s">
        <v>88</v>
      </c>
      <c r="J4" s="50" t="s">
        <v>89</v>
      </c>
      <c r="K4" s="109" t="s">
        <v>90</v>
      </c>
      <c r="L4" s="51" t="s">
        <v>91</v>
      </c>
      <c r="M4" s="48" t="s">
        <v>92</v>
      </c>
      <c r="N4" s="72" t="s">
        <v>166</v>
      </c>
      <c r="O4" s="48" t="s">
        <v>93</v>
      </c>
      <c r="P4" s="48" t="s">
        <v>95</v>
      </c>
      <c r="Q4" s="48" t="s">
        <v>94</v>
      </c>
      <c r="R4" s="50" t="s">
        <v>96</v>
      </c>
      <c r="S4" s="109" t="s">
        <v>97</v>
      </c>
      <c r="T4" s="51" t="s">
        <v>98</v>
      </c>
      <c r="U4" s="48" t="s">
        <v>126</v>
      </c>
      <c r="V4" s="48" t="s">
        <v>173</v>
      </c>
      <c r="W4" s="50" t="s">
        <v>99</v>
      </c>
      <c r="X4" s="109" t="s">
        <v>179</v>
      </c>
      <c r="Y4" s="46" t="s">
        <v>79</v>
      </c>
      <c r="Z4" s="110" t="s">
        <v>80</v>
      </c>
    </row>
    <row r="5" spans="1:28" x14ac:dyDescent="0.3">
      <c r="A5" s="58">
        <v>2017</v>
      </c>
      <c r="B5" s="58" t="s">
        <v>100</v>
      </c>
      <c r="C5" s="111">
        <v>1</v>
      </c>
      <c r="D5" s="111">
        <v>1</v>
      </c>
      <c r="E5" s="111">
        <v>1</v>
      </c>
      <c r="F5" s="111">
        <v>1</v>
      </c>
      <c r="G5" s="111">
        <v>0.751</v>
      </c>
      <c r="H5" s="111">
        <v>0.5</v>
      </c>
      <c r="I5" s="111">
        <v>0.5</v>
      </c>
      <c r="J5" s="111">
        <v>1</v>
      </c>
      <c r="K5" s="111"/>
      <c r="L5" s="111">
        <v>0.625</v>
      </c>
      <c r="M5" s="111">
        <v>0.625</v>
      </c>
      <c r="N5" s="111">
        <v>0.625</v>
      </c>
      <c r="O5" s="111">
        <v>0.625</v>
      </c>
      <c r="P5" s="111">
        <v>0.625</v>
      </c>
      <c r="Q5" s="111">
        <v>0.625</v>
      </c>
      <c r="R5" s="111">
        <v>0.625</v>
      </c>
      <c r="S5" s="111"/>
      <c r="T5" s="111">
        <v>1</v>
      </c>
      <c r="U5" s="111">
        <v>1</v>
      </c>
      <c r="V5" s="111">
        <v>1</v>
      </c>
      <c r="W5" s="111">
        <v>1</v>
      </c>
      <c r="X5" s="111"/>
      <c r="Y5" s="111">
        <v>1</v>
      </c>
      <c r="Z5" s="112"/>
      <c r="AA5" s="57"/>
      <c r="AB5" s="57"/>
    </row>
    <row r="6" spans="1:28" x14ac:dyDescent="0.3">
      <c r="B6" s="42" t="s">
        <v>130</v>
      </c>
      <c r="C6" s="112"/>
      <c r="D6" s="113"/>
      <c r="E6" s="113"/>
      <c r="F6" s="113"/>
      <c r="G6" s="113"/>
      <c r="H6" s="113"/>
      <c r="I6" s="113"/>
      <c r="J6" s="113"/>
      <c r="K6" s="112"/>
      <c r="L6" s="113"/>
      <c r="M6" s="113"/>
      <c r="N6" s="113"/>
      <c r="O6" s="113"/>
      <c r="P6" s="113"/>
      <c r="Q6" s="113"/>
      <c r="R6" s="113"/>
      <c r="S6" s="112"/>
      <c r="T6" s="113"/>
      <c r="U6" s="113"/>
      <c r="V6" s="113"/>
      <c r="W6" s="113"/>
      <c r="X6" s="112"/>
      <c r="Y6" s="113"/>
      <c r="Z6" s="112"/>
    </row>
    <row r="7" spans="1:28" x14ac:dyDescent="0.3">
      <c r="A7" s="6">
        <v>2017</v>
      </c>
      <c r="B7" s="6" t="s">
        <v>101</v>
      </c>
      <c r="C7" s="114">
        <v>687</v>
      </c>
      <c r="D7" s="115">
        <v>277</v>
      </c>
      <c r="E7" s="115">
        <v>93</v>
      </c>
      <c r="F7" s="115">
        <v>63</v>
      </c>
      <c r="G7" s="115">
        <v>101</v>
      </c>
      <c r="H7" s="115">
        <v>136</v>
      </c>
      <c r="I7" s="115">
        <v>199</v>
      </c>
      <c r="J7" s="115">
        <v>3</v>
      </c>
      <c r="K7" s="114">
        <f>SUM(D7:J7)</f>
        <v>872</v>
      </c>
      <c r="L7" s="115">
        <v>137</v>
      </c>
      <c r="M7" s="115">
        <v>114</v>
      </c>
      <c r="N7" s="115">
        <v>70</v>
      </c>
      <c r="O7" s="115">
        <v>33</v>
      </c>
      <c r="P7" s="115">
        <v>23</v>
      </c>
      <c r="Q7" s="115">
        <v>8</v>
      </c>
      <c r="R7" s="115">
        <v>0</v>
      </c>
      <c r="S7" s="114">
        <f>SUM(L7:R7)</f>
        <v>385</v>
      </c>
      <c r="T7" s="115">
        <v>111</v>
      </c>
      <c r="U7" s="115">
        <v>98</v>
      </c>
      <c r="V7" s="115">
        <v>0</v>
      </c>
      <c r="W7" s="115">
        <v>0</v>
      </c>
      <c r="X7" s="114">
        <f>SUM(T7:W7)</f>
        <v>209</v>
      </c>
      <c r="Y7" s="115">
        <v>0</v>
      </c>
      <c r="Z7" s="116">
        <f>SUM(C7,K7,S7,X7)</f>
        <v>2153</v>
      </c>
    </row>
    <row r="8" spans="1:28" x14ac:dyDescent="0.3">
      <c r="A8" s="6">
        <v>2017</v>
      </c>
      <c r="B8" s="6" t="s">
        <v>63</v>
      </c>
      <c r="C8" s="114">
        <v>22</v>
      </c>
      <c r="D8" s="115">
        <v>3</v>
      </c>
      <c r="E8" s="115">
        <v>0</v>
      </c>
      <c r="F8" s="115">
        <v>0</v>
      </c>
      <c r="G8" s="115">
        <v>1</v>
      </c>
      <c r="H8" s="115">
        <v>5</v>
      </c>
      <c r="I8" s="115">
        <v>2</v>
      </c>
      <c r="J8" s="115">
        <v>13</v>
      </c>
      <c r="K8" s="114">
        <f>SUM(D8:J8)</f>
        <v>24</v>
      </c>
      <c r="L8" s="115">
        <v>0</v>
      </c>
      <c r="M8" s="115">
        <v>0</v>
      </c>
      <c r="N8" s="115">
        <v>0</v>
      </c>
      <c r="O8" s="115">
        <v>1</v>
      </c>
      <c r="P8" s="115">
        <v>0</v>
      </c>
      <c r="Q8" s="115">
        <v>0</v>
      </c>
      <c r="R8" s="115">
        <v>1</v>
      </c>
      <c r="S8" s="114">
        <f>SUM(L8:R8)</f>
        <v>2</v>
      </c>
      <c r="T8" s="115">
        <v>0</v>
      </c>
      <c r="U8" s="115">
        <v>0</v>
      </c>
      <c r="V8" s="115">
        <v>0</v>
      </c>
      <c r="W8" s="115">
        <v>0</v>
      </c>
      <c r="X8" s="114">
        <f>SUM(T8:W8)</f>
        <v>0</v>
      </c>
      <c r="Y8" s="115">
        <v>3</v>
      </c>
      <c r="Z8" s="116">
        <f>SUM(C8,K8,S8,X8,Y8)</f>
        <v>51</v>
      </c>
    </row>
    <row r="9" spans="1:28" ht="15" thickBot="1" x14ac:dyDescent="0.35">
      <c r="A9" s="6">
        <v>2017</v>
      </c>
      <c r="B9" s="53" t="s">
        <v>102</v>
      </c>
      <c r="C9" s="117">
        <f t="shared" ref="C9:J9" si="0">SUM(C7:C8)</f>
        <v>709</v>
      </c>
      <c r="D9" s="118">
        <f t="shared" si="0"/>
        <v>280</v>
      </c>
      <c r="E9" s="118">
        <f t="shared" si="0"/>
        <v>93</v>
      </c>
      <c r="F9" s="118">
        <f t="shared" si="0"/>
        <v>63</v>
      </c>
      <c r="G9" s="118">
        <f t="shared" si="0"/>
        <v>102</v>
      </c>
      <c r="H9" s="118">
        <f t="shared" si="0"/>
        <v>141</v>
      </c>
      <c r="I9" s="118">
        <f t="shared" si="0"/>
        <v>201</v>
      </c>
      <c r="J9" s="118">
        <f t="shared" si="0"/>
        <v>16</v>
      </c>
      <c r="K9" s="117">
        <f>SUM(D9:J9)</f>
        <v>896</v>
      </c>
      <c r="L9" s="118">
        <f t="shared" ref="L9:P9" si="1">SUM(L7:L8)</f>
        <v>137</v>
      </c>
      <c r="M9" s="118">
        <f t="shared" si="1"/>
        <v>114</v>
      </c>
      <c r="N9" s="118">
        <f>SUM(N7:N8)</f>
        <v>70</v>
      </c>
      <c r="O9" s="118">
        <f t="shared" si="1"/>
        <v>34</v>
      </c>
      <c r="P9" s="118">
        <f t="shared" si="1"/>
        <v>23</v>
      </c>
      <c r="Q9" s="118">
        <f>SUM(Q7:Q8)</f>
        <v>8</v>
      </c>
      <c r="R9" s="118">
        <f>SUM(R8:R8)</f>
        <v>1</v>
      </c>
      <c r="S9" s="117">
        <f>SUM(L9:R9)</f>
        <v>387</v>
      </c>
      <c r="T9" s="118">
        <f>SUM(T7:T8)</f>
        <v>111</v>
      </c>
      <c r="U9" s="118">
        <f>SUM(U7:U8)</f>
        <v>98</v>
      </c>
      <c r="V9" s="118">
        <f>SUM(V7:V8)</f>
        <v>0</v>
      </c>
      <c r="W9" s="118">
        <f>SUM(W8:W8)</f>
        <v>0</v>
      </c>
      <c r="X9" s="117">
        <f>SUM(T9:W9)</f>
        <v>209</v>
      </c>
      <c r="Y9" s="118">
        <f>SUM(Y8:Y8)</f>
        <v>3</v>
      </c>
      <c r="Z9" s="119">
        <f>SUM(C9,K9,S9,X9,Y9)</f>
        <v>2204</v>
      </c>
    </row>
    <row r="10" spans="1:28" x14ac:dyDescent="0.3">
      <c r="C10" s="114"/>
      <c r="D10" s="115"/>
      <c r="E10" s="115"/>
      <c r="F10" s="115"/>
      <c r="G10" s="115"/>
      <c r="H10" s="115"/>
      <c r="I10" s="115"/>
      <c r="J10" s="115"/>
      <c r="K10" s="114"/>
      <c r="L10" s="115"/>
      <c r="M10" s="115"/>
      <c r="N10" s="115"/>
      <c r="O10" s="115"/>
      <c r="P10" s="115"/>
      <c r="Q10" s="115"/>
      <c r="R10" s="115"/>
      <c r="S10" s="114"/>
      <c r="T10" s="115"/>
      <c r="U10" s="115"/>
      <c r="V10" s="115"/>
      <c r="W10" s="115"/>
      <c r="X10" s="114"/>
      <c r="Y10" s="115"/>
      <c r="Z10" s="116"/>
    </row>
    <row r="11" spans="1:28" x14ac:dyDescent="0.3">
      <c r="A11" s="6">
        <v>2017</v>
      </c>
      <c r="B11" s="19" t="s">
        <v>103</v>
      </c>
      <c r="C11" s="120">
        <f t="shared" ref="C11:Y11" si="2">-(C9-C13)</f>
        <v>-115</v>
      </c>
      <c r="D11" s="121">
        <f t="shared" si="2"/>
        <v>-44</v>
      </c>
      <c r="E11" s="121">
        <f t="shared" si="2"/>
        <v>-35</v>
      </c>
      <c r="F11" s="121">
        <f t="shared" si="2"/>
        <v>-24</v>
      </c>
      <c r="G11" s="121">
        <f t="shared" si="2"/>
        <v>-26</v>
      </c>
      <c r="H11" s="121">
        <f t="shared" si="2"/>
        <v>-20</v>
      </c>
      <c r="I11" s="121">
        <f t="shared" si="2"/>
        <v>-33</v>
      </c>
      <c r="J11" s="121">
        <f t="shared" si="2"/>
        <v>-12</v>
      </c>
      <c r="K11" s="120">
        <f t="shared" si="2"/>
        <v>-194</v>
      </c>
      <c r="L11" s="121">
        <f t="shared" si="2"/>
        <v>-30</v>
      </c>
      <c r="M11" s="121">
        <f t="shared" si="2"/>
        <v>-27</v>
      </c>
      <c r="N11" s="121">
        <f>-(N9-N13)</f>
        <v>-24</v>
      </c>
      <c r="O11" s="121">
        <f t="shared" si="2"/>
        <v>-18</v>
      </c>
      <c r="P11" s="121">
        <f t="shared" si="2"/>
        <v>-18</v>
      </c>
      <c r="Q11" s="121">
        <f>-(Q9-Q13)</f>
        <v>-1</v>
      </c>
      <c r="R11" s="121">
        <f t="shared" si="2"/>
        <v>-1</v>
      </c>
      <c r="S11" s="120">
        <f t="shared" si="2"/>
        <v>-119</v>
      </c>
      <c r="T11" s="121">
        <f>-(T9-T13)</f>
        <v>-46</v>
      </c>
      <c r="U11" s="121">
        <f>-(U9-U13)</f>
        <v>-40</v>
      </c>
      <c r="V11" s="121">
        <v>0</v>
      </c>
      <c r="W11" s="121">
        <f t="shared" si="2"/>
        <v>-7</v>
      </c>
      <c r="X11" s="120">
        <f t="shared" si="2"/>
        <v>-93</v>
      </c>
      <c r="Y11" s="121">
        <f t="shared" si="2"/>
        <v>-54</v>
      </c>
      <c r="Z11" s="116">
        <f>SUM(C11,K11,S11,X11,Y11)</f>
        <v>-575</v>
      </c>
    </row>
    <row r="12" spans="1:28" x14ac:dyDescent="0.3">
      <c r="B12" s="3"/>
      <c r="C12" s="114"/>
      <c r="D12" s="115"/>
      <c r="E12" s="115"/>
      <c r="F12" s="115"/>
      <c r="G12" s="115"/>
      <c r="H12" s="115"/>
      <c r="I12" s="115"/>
      <c r="J12" s="115"/>
      <c r="K12" s="114"/>
      <c r="L12" s="115"/>
      <c r="M12" s="115"/>
      <c r="N12" s="115"/>
      <c r="O12" s="115"/>
      <c r="P12" s="115"/>
      <c r="Q12" s="115"/>
      <c r="R12" s="115"/>
      <c r="S12" s="114"/>
      <c r="T12" s="115"/>
      <c r="U12" s="115"/>
      <c r="V12" s="115"/>
      <c r="W12" s="115"/>
      <c r="X12" s="114"/>
      <c r="Y12" s="115"/>
      <c r="Z12" s="116"/>
    </row>
    <row r="13" spans="1:28" x14ac:dyDescent="0.3">
      <c r="A13" s="6">
        <v>2017</v>
      </c>
      <c r="B13" s="3" t="s">
        <v>104</v>
      </c>
      <c r="C13" s="114">
        <v>594</v>
      </c>
      <c r="D13" s="115">
        <v>236</v>
      </c>
      <c r="E13" s="115">
        <v>58</v>
      </c>
      <c r="F13" s="115">
        <v>39</v>
      </c>
      <c r="G13" s="115">
        <v>76</v>
      </c>
      <c r="H13" s="115">
        <v>121</v>
      </c>
      <c r="I13" s="115">
        <v>168</v>
      </c>
      <c r="J13" s="115">
        <v>4</v>
      </c>
      <c r="K13" s="114">
        <f>SUM(D13:J13)</f>
        <v>702</v>
      </c>
      <c r="L13" s="115">
        <v>107</v>
      </c>
      <c r="M13" s="115">
        <v>87</v>
      </c>
      <c r="N13" s="122">
        <v>46</v>
      </c>
      <c r="O13" s="115">
        <v>16</v>
      </c>
      <c r="P13" s="122">
        <v>5</v>
      </c>
      <c r="Q13" s="115">
        <v>7</v>
      </c>
      <c r="R13" s="115">
        <v>0</v>
      </c>
      <c r="S13" s="114">
        <f>SUM(L13:R13)</f>
        <v>268</v>
      </c>
      <c r="T13" s="115">
        <v>65</v>
      </c>
      <c r="U13" s="115">
        <v>58</v>
      </c>
      <c r="V13" s="115">
        <v>0</v>
      </c>
      <c r="W13" s="115">
        <v>-7</v>
      </c>
      <c r="X13" s="114">
        <f>SUM(T13:W13)</f>
        <v>116</v>
      </c>
      <c r="Y13" s="115">
        <v>-51</v>
      </c>
      <c r="Z13" s="116">
        <f>SUM(C13,K13,S13,X13,Y13)</f>
        <v>1629</v>
      </c>
    </row>
    <row r="14" spans="1:28" x14ac:dyDescent="0.3">
      <c r="B14" s="3"/>
      <c r="C14" s="114"/>
      <c r="D14" s="115"/>
      <c r="E14" s="115"/>
      <c r="F14" s="115"/>
      <c r="G14" s="115"/>
      <c r="H14" s="115"/>
      <c r="I14" s="115"/>
      <c r="J14" s="115"/>
      <c r="K14" s="114"/>
      <c r="L14" s="115"/>
      <c r="M14" s="115"/>
      <c r="N14" s="115"/>
      <c r="O14" s="115"/>
      <c r="P14" s="115"/>
      <c r="Q14" s="115"/>
      <c r="R14" s="115"/>
      <c r="S14" s="114"/>
      <c r="T14" s="115"/>
      <c r="U14" s="115"/>
      <c r="V14" s="115"/>
      <c r="W14" s="115"/>
      <c r="X14" s="114"/>
      <c r="Y14" s="115"/>
      <c r="Z14" s="116"/>
    </row>
    <row r="15" spans="1:28" x14ac:dyDescent="0.3">
      <c r="A15" s="6">
        <v>2017</v>
      </c>
      <c r="B15" s="3" t="s">
        <v>177</v>
      </c>
      <c r="C15" s="114">
        <v>0</v>
      </c>
      <c r="D15" s="115">
        <v>0</v>
      </c>
      <c r="E15" s="115">
        <v>0</v>
      </c>
      <c r="F15" s="115">
        <v>0</v>
      </c>
      <c r="G15" s="115">
        <v>0</v>
      </c>
      <c r="H15" s="115">
        <v>0</v>
      </c>
      <c r="I15" s="115">
        <v>0</v>
      </c>
      <c r="J15" s="115">
        <v>0</v>
      </c>
      <c r="K15" s="114">
        <v>0</v>
      </c>
      <c r="L15" s="115">
        <v>0</v>
      </c>
      <c r="M15" s="115">
        <v>0</v>
      </c>
      <c r="N15" s="115">
        <v>0</v>
      </c>
      <c r="O15" s="115">
        <v>0</v>
      </c>
      <c r="P15" s="115">
        <v>0</v>
      </c>
      <c r="Q15" s="115">
        <v>0</v>
      </c>
      <c r="R15" s="122">
        <v>0</v>
      </c>
      <c r="S15" s="114">
        <f>SUM(L15:R15)</f>
        <v>0</v>
      </c>
      <c r="T15" s="115">
        <v>0</v>
      </c>
      <c r="U15" s="115">
        <v>0</v>
      </c>
      <c r="V15" s="115">
        <v>0</v>
      </c>
      <c r="W15" s="115">
        <v>0</v>
      </c>
      <c r="X15" s="114">
        <f>SUM(T15:W15)</f>
        <v>0</v>
      </c>
      <c r="Y15" s="115">
        <v>0</v>
      </c>
      <c r="Z15" s="116">
        <f>SUM(C15,K15,S15,X15,Y15)</f>
        <v>0</v>
      </c>
    </row>
    <row r="16" spans="1:28" ht="15" thickBot="1" x14ac:dyDescent="0.35">
      <c r="A16" s="6">
        <v>2017</v>
      </c>
      <c r="B16" s="89" t="s">
        <v>105</v>
      </c>
      <c r="C16" s="117">
        <f>SUM(C13:C15)</f>
        <v>594</v>
      </c>
      <c r="D16" s="118">
        <f>SUM(D13:D15)</f>
        <v>236</v>
      </c>
      <c r="E16" s="118">
        <f t="shared" ref="E16:F16" si="3">SUM(E13:E15)</f>
        <v>58</v>
      </c>
      <c r="F16" s="118">
        <f t="shared" si="3"/>
        <v>39</v>
      </c>
      <c r="G16" s="118">
        <f>SUM(G13:G15)</f>
        <v>76</v>
      </c>
      <c r="H16" s="118">
        <f t="shared" ref="H16:J16" si="4">SUM(H13:H15)</f>
        <v>121</v>
      </c>
      <c r="I16" s="118">
        <f t="shared" si="4"/>
        <v>168</v>
      </c>
      <c r="J16" s="118">
        <f t="shared" si="4"/>
        <v>4</v>
      </c>
      <c r="K16" s="117">
        <f>SUM(D16:J16)</f>
        <v>702</v>
      </c>
      <c r="L16" s="118">
        <f t="shared" ref="L16:R16" si="5">SUM(L13:L15)</f>
        <v>107</v>
      </c>
      <c r="M16" s="118">
        <f t="shared" si="5"/>
        <v>87</v>
      </c>
      <c r="N16" s="123">
        <f>SUM(N13:N15)</f>
        <v>46</v>
      </c>
      <c r="O16" s="118">
        <f t="shared" si="5"/>
        <v>16</v>
      </c>
      <c r="P16" s="123">
        <f t="shared" si="5"/>
        <v>5</v>
      </c>
      <c r="Q16" s="118">
        <f>SUM(Q13:Q15)</f>
        <v>7</v>
      </c>
      <c r="R16" s="123">
        <f t="shared" si="5"/>
        <v>0</v>
      </c>
      <c r="S16" s="117">
        <f>SUM(L16:R16)</f>
        <v>268</v>
      </c>
      <c r="T16" s="118">
        <f>SUM(T13:T15)</f>
        <v>65</v>
      </c>
      <c r="U16" s="118">
        <f>SUM(U13:U15)</f>
        <v>58</v>
      </c>
      <c r="V16" s="118">
        <f t="shared" ref="V16:W16" si="6">SUM(V13:V15)</f>
        <v>0</v>
      </c>
      <c r="W16" s="118">
        <f t="shared" si="6"/>
        <v>-7</v>
      </c>
      <c r="X16" s="117">
        <f>SUM(T16:W16)</f>
        <v>116</v>
      </c>
      <c r="Y16" s="118">
        <f t="shared" ref="Y16" si="7">SUM(Y13:Y15)</f>
        <v>-51</v>
      </c>
      <c r="Z16" s="119">
        <f>SUM(C16,K16,S16,X16,Y16)</f>
        <v>1629</v>
      </c>
    </row>
    <row r="17" spans="1:28" x14ac:dyDescent="0.3">
      <c r="B17" s="57"/>
      <c r="C17" s="114"/>
      <c r="D17" s="115"/>
      <c r="E17" s="115"/>
      <c r="F17" s="115"/>
      <c r="G17" s="115"/>
      <c r="H17" s="115"/>
      <c r="I17" s="115"/>
      <c r="J17" s="115"/>
      <c r="K17" s="114"/>
      <c r="L17" s="115"/>
      <c r="M17" s="115"/>
      <c r="N17" s="115"/>
      <c r="O17" s="115"/>
      <c r="P17" s="115"/>
      <c r="Q17" s="115"/>
      <c r="R17" s="115"/>
      <c r="S17" s="114"/>
      <c r="T17" s="115"/>
      <c r="U17" s="115"/>
      <c r="V17" s="115"/>
      <c r="W17" s="115"/>
      <c r="X17" s="114"/>
      <c r="Y17" s="115"/>
      <c r="Z17" s="116"/>
    </row>
    <row r="18" spans="1:28" x14ac:dyDescent="0.3">
      <c r="A18" s="6">
        <v>2017</v>
      </c>
      <c r="B18" s="90" t="s">
        <v>106</v>
      </c>
      <c r="C18" s="124">
        <v>-137</v>
      </c>
      <c r="D18" s="122">
        <v>-74</v>
      </c>
      <c r="E18" s="122">
        <v>-21</v>
      </c>
      <c r="F18" s="122">
        <v>-24</v>
      </c>
      <c r="G18" s="122">
        <v>-39</v>
      </c>
      <c r="H18" s="122">
        <v>-48</v>
      </c>
      <c r="I18" s="122">
        <v>-41</v>
      </c>
      <c r="J18" s="122">
        <v>-1</v>
      </c>
      <c r="K18" s="124">
        <f>SUM(D18:J18)</f>
        <v>-248</v>
      </c>
      <c r="L18" s="122">
        <v>-45</v>
      </c>
      <c r="M18" s="122">
        <v>-45</v>
      </c>
      <c r="N18" s="122">
        <v>-31</v>
      </c>
      <c r="O18" s="122">
        <v>-10</v>
      </c>
      <c r="P18" s="122">
        <v>-8</v>
      </c>
      <c r="Q18" s="122">
        <v>-2</v>
      </c>
      <c r="R18" s="122">
        <v>0</v>
      </c>
      <c r="S18" s="124">
        <f>SUM(L18:R18)</f>
        <v>-141</v>
      </c>
      <c r="T18" s="115">
        <v>-14</v>
      </c>
      <c r="U18" s="115">
        <v>-22</v>
      </c>
      <c r="V18" s="115">
        <v>0</v>
      </c>
      <c r="W18" s="115">
        <v>-4</v>
      </c>
      <c r="X18" s="124">
        <f>SUM(T18:W18)</f>
        <v>-40</v>
      </c>
      <c r="Y18" s="115">
        <v>-55</v>
      </c>
      <c r="Z18" s="125">
        <f>SUM(C18,K18,S18,X18,Y18)</f>
        <v>-621</v>
      </c>
    </row>
    <row r="19" spans="1:28" x14ac:dyDescent="0.3">
      <c r="A19" s="6">
        <v>2017</v>
      </c>
      <c r="B19" s="57" t="s">
        <v>175</v>
      </c>
      <c r="C19" s="124">
        <v>-24</v>
      </c>
      <c r="D19" s="122">
        <v>-32</v>
      </c>
      <c r="E19" s="122">
        <v>-30</v>
      </c>
      <c r="F19" s="122">
        <v>-12</v>
      </c>
      <c r="G19" s="122">
        <v>-31</v>
      </c>
      <c r="H19" s="122">
        <v>-23</v>
      </c>
      <c r="I19" s="122">
        <v>-98</v>
      </c>
      <c r="J19" s="115">
        <v>0</v>
      </c>
      <c r="K19" s="124">
        <f>SUM(D19:J19)</f>
        <v>-226</v>
      </c>
      <c r="L19" s="122">
        <v>-5</v>
      </c>
      <c r="M19" s="122">
        <v>-9</v>
      </c>
      <c r="N19" s="122">
        <v>-22</v>
      </c>
      <c r="O19" s="122">
        <v>-11</v>
      </c>
      <c r="P19" s="122">
        <v>-3</v>
      </c>
      <c r="Q19" s="122">
        <v>-1</v>
      </c>
      <c r="R19" s="122">
        <v>-153</v>
      </c>
      <c r="S19" s="124">
        <f>SUM(L19:R19)</f>
        <v>-204</v>
      </c>
      <c r="T19" s="115">
        <v>-28</v>
      </c>
      <c r="U19" s="115">
        <v>-63</v>
      </c>
      <c r="V19" s="115">
        <v>0</v>
      </c>
      <c r="W19" s="115">
        <v>-73</v>
      </c>
      <c r="X19" s="124">
        <f>SUM(T19:W19)</f>
        <v>-164</v>
      </c>
      <c r="Y19" s="115">
        <v>-119</v>
      </c>
      <c r="Z19" s="125">
        <f>SUM(C19,K19,S19,X19,Y19)</f>
        <v>-737</v>
      </c>
    </row>
    <row r="20" spans="1:28" ht="15" thickBot="1" x14ac:dyDescent="0.35">
      <c r="A20" s="6">
        <v>2017</v>
      </c>
      <c r="B20" s="89" t="s">
        <v>107</v>
      </c>
      <c r="C20" s="117">
        <f t="shared" ref="C20:J20" si="8">SUM(C16,C18,C19)</f>
        <v>433</v>
      </c>
      <c r="D20" s="118">
        <f t="shared" si="8"/>
        <v>130</v>
      </c>
      <c r="E20" s="118">
        <f t="shared" si="8"/>
        <v>7</v>
      </c>
      <c r="F20" s="118">
        <f t="shared" si="8"/>
        <v>3</v>
      </c>
      <c r="G20" s="123">
        <f t="shared" si="8"/>
        <v>6</v>
      </c>
      <c r="H20" s="118">
        <f t="shared" si="8"/>
        <v>50</v>
      </c>
      <c r="I20" s="118">
        <f t="shared" si="8"/>
        <v>29</v>
      </c>
      <c r="J20" s="118">
        <f t="shared" si="8"/>
        <v>3</v>
      </c>
      <c r="K20" s="117">
        <f>SUM(D20:J20)</f>
        <v>228</v>
      </c>
      <c r="L20" s="123">
        <f t="shared" ref="L20:R20" si="9">SUM(L16,L18,L19)</f>
        <v>57</v>
      </c>
      <c r="M20" s="123">
        <f t="shared" si="9"/>
        <v>33</v>
      </c>
      <c r="N20" s="123">
        <f>SUM(N16,N18,N19)</f>
        <v>-7</v>
      </c>
      <c r="O20" s="123">
        <f t="shared" si="9"/>
        <v>-5</v>
      </c>
      <c r="P20" s="123">
        <f t="shared" si="9"/>
        <v>-6</v>
      </c>
      <c r="Q20" s="123">
        <f>SUM(Q16,Q18,Q19)</f>
        <v>4</v>
      </c>
      <c r="R20" s="123">
        <f t="shared" si="9"/>
        <v>-153</v>
      </c>
      <c r="S20" s="126">
        <f>SUM(L20:R20)</f>
        <v>-77</v>
      </c>
      <c r="T20" s="123">
        <f>SUM(T16,T18,T19)</f>
        <v>23</v>
      </c>
      <c r="U20" s="123">
        <f>SUM(U16,U18,U19)</f>
        <v>-27</v>
      </c>
      <c r="V20" s="123">
        <f>SUM(V16,V18,V19)</f>
        <v>0</v>
      </c>
      <c r="W20" s="123">
        <f>SUM(W16,W18,W19)</f>
        <v>-84</v>
      </c>
      <c r="X20" s="126">
        <f>SUM(T20:W20)</f>
        <v>-88</v>
      </c>
      <c r="Y20" s="123">
        <f>SUM(Y16,Y18,Y19)</f>
        <v>-225</v>
      </c>
      <c r="Z20" s="127">
        <f>SUM(C20,K20,S20,X20,Y20)</f>
        <v>271</v>
      </c>
      <c r="AB20" s="57"/>
    </row>
    <row r="21" spans="1:28" x14ac:dyDescent="0.3">
      <c r="B21" s="57"/>
      <c r="C21" s="114"/>
      <c r="D21" s="115"/>
      <c r="E21" s="115"/>
      <c r="F21" s="115"/>
      <c r="G21" s="115"/>
      <c r="H21" s="115"/>
      <c r="I21" s="115"/>
      <c r="J21" s="115"/>
      <c r="K21" s="114"/>
      <c r="L21" s="115"/>
      <c r="M21" s="115"/>
      <c r="N21" s="115"/>
      <c r="O21" s="115"/>
      <c r="P21" s="115"/>
      <c r="Q21" s="115"/>
      <c r="R21" s="115"/>
      <c r="S21" s="114"/>
      <c r="T21" s="115"/>
      <c r="U21" s="115"/>
      <c r="V21" s="115"/>
      <c r="W21" s="115"/>
      <c r="X21" s="114"/>
      <c r="Y21" s="115"/>
      <c r="Z21" s="116"/>
    </row>
    <row r="22" spans="1:28" x14ac:dyDescent="0.3">
      <c r="A22" s="6">
        <v>2017</v>
      </c>
      <c r="B22" s="54" t="s">
        <v>108</v>
      </c>
      <c r="C22" s="128">
        <v>-119</v>
      </c>
      <c r="D22" s="129">
        <v>12</v>
      </c>
      <c r="E22" s="129">
        <v>-8</v>
      </c>
      <c r="F22" s="129">
        <v>0</v>
      </c>
      <c r="G22" s="129">
        <v>8</v>
      </c>
      <c r="H22" s="129">
        <v>-25</v>
      </c>
      <c r="I22" s="129">
        <v>2</v>
      </c>
      <c r="J22" s="129">
        <v>-1</v>
      </c>
      <c r="K22" s="128">
        <f>SUM(D22:J22)</f>
        <v>-12</v>
      </c>
      <c r="L22" s="129">
        <v>-7</v>
      </c>
      <c r="M22" s="129">
        <v>-4</v>
      </c>
      <c r="N22" s="129">
        <v>2</v>
      </c>
      <c r="O22" s="129">
        <v>1</v>
      </c>
      <c r="P22" s="129">
        <v>5</v>
      </c>
      <c r="Q22" s="129">
        <v>-2</v>
      </c>
      <c r="R22" s="129">
        <v>20</v>
      </c>
      <c r="S22" s="128">
        <f>SUM(L22:R22)</f>
        <v>15</v>
      </c>
      <c r="T22" s="130">
        <v>0</v>
      </c>
      <c r="U22" s="130">
        <v>0</v>
      </c>
      <c r="V22" s="130">
        <v>0</v>
      </c>
      <c r="W22" s="130">
        <v>41</v>
      </c>
      <c r="X22" s="128">
        <f>SUM(T22:W22)</f>
        <v>41</v>
      </c>
      <c r="Y22" s="130">
        <v>76</v>
      </c>
      <c r="Z22" s="131">
        <f>SUM(C22,K22,S22,X22,Y22)</f>
        <v>1</v>
      </c>
    </row>
    <row r="23" spans="1:28" ht="15" thickBot="1" x14ac:dyDescent="0.35">
      <c r="A23" s="6">
        <v>2017</v>
      </c>
      <c r="B23" s="55" t="s">
        <v>109</v>
      </c>
      <c r="C23" s="117">
        <f>SUM(C20,C22)</f>
        <v>314</v>
      </c>
      <c r="D23" s="118">
        <f t="shared" ref="D23:J23" si="10">SUM(D20,D22)</f>
        <v>142</v>
      </c>
      <c r="E23" s="118">
        <f t="shared" si="10"/>
        <v>-1</v>
      </c>
      <c r="F23" s="118">
        <f t="shared" si="10"/>
        <v>3</v>
      </c>
      <c r="G23" s="118">
        <f t="shared" si="10"/>
        <v>14</v>
      </c>
      <c r="H23" s="118">
        <f t="shared" si="10"/>
        <v>25</v>
      </c>
      <c r="I23" s="118">
        <f t="shared" si="10"/>
        <v>31</v>
      </c>
      <c r="J23" s="118">
        <f t="shared" si="10"/>
        <v>2</v>
      </c>
      <c r="K23" s="117">
        <f>SUM(D23:J23)</f>
        <v>216</v>
      </c>
      <c r="L23" s="123">
        <f t="shared" ref="L23:R23" si="11">SUM(L20,L22)</f>
        <v>50</v>
      </c>
      <c r="M23" s="123">
        <f t="shared" si="11"/>
        <v>29</v>
      </c>
      <c r="N23" s="123">
        <f>SUM(N20,N22)</f>
        <v>-5</v>
      </c>
      <c r="O23" s="123">
        <f t="shared" si="11"/>
        <v>-4</v>
      </c>
      <c r="P23" s="123">
        <f t="shared" si="11"/>
        <v>-1</v>
      </c>
      <c r="Q23" s="123">
        <f>SUM(Q20,Q22)</f>
        <v>2</v>
      </c>
      <c r="R23" s="123">
        <f t="shared" si="11"/>
        <v>-133</v>
      </c>
      <c r="S23" s="117">
        <f>SUM(L23:R23)</f>
        <v>-62</v>
      </c>
      <c r="T23" s="123">
        <f>SUM(T20,T22)</f>
        <v>23</v>
      </c>
      <c r="U23" s="123">
        <f>SUM(U20,U22)</f>
        <v>-27</v>
      </c>
      <c r="V23" s="123">
        <v>0</v>
      </c>
      <c r="W23" s="123">
        <f t="shared" ref="W23" si="12">SUM(W20,W22)</f>
        <v>-43</v>
      </c>
      <c r="X23" s="126">
        <f>SUM(T23:W23)</f>
        <v>-47</v>
      </c>
      <c r="Y23" s="123">
        <f t="shared" ref="Y23" si="13">SUM(Y20,Y22)</f>
        <v>-149</v>
      </c>
      <c r="Z23" s="127">
        <f>SUM(C23,K23,S23,X23,Y23)</f>
        <v>272</v>
      </c>
    </row>
    <row r="24" spans="1:28" x14ac:dyDescent="0.3">
      <c r="A24" s="6">
        <v>2017</v>
      </c>
      <c r="B24" s="56" t="s">
        <v>110</v>
      </c>
      <c r="C24" s="132">
        <v>0.86499999999999999</v>
      </c>
      <c r="D24" s="133"/>
      <c r="E24" s="134"/>
      <c r="F24" s="134"/>
      <c r="G24" s="134"/>
      <c r="H24" s="134"/>
      <c r="I24" s="134"/>
      <c r="J24" s="134"/>
      <c r="K24" s="132">
        <f>K16/K7</f>
        <v>0.80504587155963303</v>
      </c>
      <c r="L24" s="133"/>
      <c r="M24" s="134"/>
      <c r="N24" s="134"/>
      <c r="O24" s="134"/>
      <c r="P24" s="134"/>
      <c r="Q24" s="134"/>
      <c r="R24" s="135"/>
      <c r="S24" s="132">
        <v>0.69699999999999995</v>
      </c>
      <c r="T24" s="134"/>
      <c r="U24" s="134"/>
      <c r="V24" s="134"/>
      <c r="W24" s="135"/>
      <c r="X24" s="132">
        <v>0.55800000000000005</v>
      </c>
      <c r="Y24" s="133"/>
      <c r="Z24" s="134"/>
    </row>
    <row r="25" spans="1:28" x14ac:dyDescent="0.3">
      <c r="A25" s="6">
        <v>2017</v>
      </c>
      <c r="B25" s="56" t="s">
        <v>111</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6">
        <v>0.73899999999999999</v>
      </c>
      <c r="AA25" s="105"/>
    </row>
    <row r="26" spans="1:28" x14ac:dyDescent="0.3">
      <c r="C26" s="137"/>
      <c r="K26" s="137"/>
      <c r="S26" s="137"/>
      <c r="X26" s="137"/>
    </row>
    <row r="27" spans="1:28" x14ac:dyDescent="0.3">
      <c r="A27" s="58">
        <v>2018</v>
      </c>
      <c r="B27" s="58" t="s">
        <v>100</v>
      </c>
      <c r="C27" s="111">
        <v>1</v>
      </c>
      <c r="D27" s="111">
        <v>1</v>
      </c>
      <c r="E27" s="111">
        <v>1</v>
      </c>
      <c r="F27" s="111">
        <v>1</v>
      </c>
      <c r="G27" s="111">
        <v>0.751</v>
      </c>
      <c r="H27" s="111">
        <v>0.5</v>
      </c>
      <c r="I27" s="111">
        <v>0.5</v>
      </c>
      <c r="J27" s="111">
        <v>1</v>
      </c>
      <c r="K27" s="111"/>
      <c r="L27" s="111">
        <v>0.625</v>
      </c>
      <c r="M27" s="111">
        <v>0.625</v>
      </c>
      <c r="N27" s="111">
        <v>0.625</v>
      </c>
      <c r="O27" s="111">
        <v>0.625</v>
      </c>
      <c r="P27" s="111">
        <v>0.625</v>
      </c>
      <c r="Q27" s="111">
        <v>0.625</v>
      </c>
      <c r="R27" s="111">
        <v>0.625</v>
      </c>
      <c r="S27" s="111"/>
      <c r="T27" s="111">
        <v>1</v>
      </c>
      <c r="U27" s="111">
        <v>1</v>
      </c>
      <c r="V27" s="111">
        <v>1</v>
      </c>
      <c r="W27" s="111">
        <v>1</v>
      </c>
      <c r="X27" s="111"/>
      <c r="Y27" s="111">
        <v>1</v>
      </c>
      <c r="Z27" s="112"/>
    </row>
    <row r="28" spans="1:28" x14ac:dyDescent="0.3">
      <c r="B28" s="42" t="s">
        <v>130</v>
      </c>
      <c r="C28" s="112"/>
      <c r="D28" s="113"/>
      <c r="E28" s="113"/>
      <c r="F28" s="113"/>
      <c r="G28" s="113"/>
      <c r="H28" s="113"/>
      <c r="I28" s="113"/>
      <c r="J28" s="113"/>
      <c r="K28" s="112"/>
      <c r="L28" s="113"/>
      <c r="M28" s="113"/>
      <c r="N28" s="113"/>
      <c r="O28" s="113"/>
      <c r="P28" s="113"/>
      <c r="Q28" s="113"/>
      <c r="R28" s="113"/>
      <c r="S28" s="112"/>
      <c r="T28" s="113"/>
      <c r="U28" s="113"/>
      <c r="V28" s="113"/>
      <c r="W28" s="113"/>
      <c r="X28" s="112"/>
      <c r="Y28" s="113"/>
      <c r="Z28" s="112"/>
    </row>
    <row r="29" spans="1:28" x14ac:dyDescent="0.3">
      <c r="A29" s="6">
        <v>2018</v>
      </c>
      <c r="B29" s="6" t="s">
        <v>101</v>
      </c>
      <c r="C29" s="114">
        <v>780</v>
      </c>
      <c r="D29" s="115">
        <v>301</v>
      </c>
      <c r="E29" s="115">
        <v>100</v>
      </c>
      <c r="F29" s="115">
        <v>67</v>
      </c>
      <c r="G29" s="115">
        <v>110</v>
      </c>
      <c r="H29" s="115">
        <v>144</v>
      </c>
      <c r="I29" s="115">
        <v>219</v>
      </c>
      <c r="J29" s="115">
        <v>3</v>
      </c>
      <c r="K29" s="114">
        <f>SUM(D29:J29)</f>
        <v>944</v>
      </c>
      <c r="L29" s="115">
        <v>137</v>
      </c>
      <c r="M29" s="115">
        <v>116</v>
      </c>
      <c r="N29" s="115">
        <v>75</v>
      </c>
      <c r="O29" s="115">
        <v>34</v>
      </c>
      <c r="P29" s="115">
        <v>23</v>
      </c>
      <c r="Q29" s="115">
        <v>8</v>
      </c>
      <c r="R29" s="115">
        <v>0</v>
      </c>
      <c r="S29" s="114">
        <f>SUM(L29:R29)</f>
        <v>393</v>
      </c>
      <c r="T29" s="115">
        <v>120</v>
      </c>
      <c r="U29" s="115">
        <v>98</v>
      </c>
      <c r="V29" s="115">
        <v>5</v>
      </c>
      <c r="W29" s="115">
        <v>0</v>
      </c>
      <c r="X29" s="114">
        <f>SUM(T29:W29)</f>
        <v>223</v>
      </c>
      <c r="Y29" s="115">
        <v>0</v>
      </c>
      <c r="Z29" s="116">
        <f>SUM(C29,K29,S29,X29)</f>
        <v>2340</v>
      </c>
    </row>
    <row r="30" spans="1:28" x14ac:dyDescent="0.3">
      <c r="A30" s="6">
        <v>2018</v>
      </c>
      <c r="B30" s="6" t="s">
        <v>63</v>
      </c>
      <c r="C30" s="114">
        <v>23</v>
      </c>
      <c r="D30" s="115">
        <v>2</v>
      </c>
      <c r="E30" s="115">
        <v>0</v>
      </c>
      <c r="F30" s="115">
        <v>0</v>
      </c>
      <c r="G30" s="115">
        <v>0</v>
      </c>
      <c r="H30" s="115">
        <v>7</v>
      </c>
      <c r="I30" s="115">
        <v>3</v>
      </c>
      <c r="J30" s="115">
        <v>16</v>
      </c>
      <c r="K30" s="114">
        <f>SUM(D30:J30)</f>
        <v>28</v>
      </c>
      <c r="L30" s="115">
        <v>0</v>
      </c>
      <c r="M30" s="115">
        <v>0</v>
      </c>
      <c r="N30" s="115">
        <v>0</v>
      </c>
      <c r="O30" s="115">
        <v>1</v>
      </c>
      <c r="P30" s="115">
        <v>0</v>
      </c>
      <c r="Q30" s="115">
        <v>0</v>
      </c>
      <c r="R30" s="115">
        <v>2</v>
      </c>
      <c r="S30" s="114">
        <f>SUM(L30:R30)</f>
        <v>3</v>
      </c>
      <c r="T30" s="115">
        <v>0</v>
      </c>
      <c r="U30" s="115">
        <v>0</v>
      </c>
      <c r="V30" s="115">
        <v>1</v>
      </c>
      <c r="W30" s="115">
        <v>0</v>
      </c>
      <c r="X30" s="114">
        <f>SUM(T30:W30)</f>
        <v>1</v>
      </c>
      <c r="Y30" s="115">
        <v>1</v>
      </c>
      <c r="Z30" s="116">
        <f>SUM(C30,K30,S30,X30,Y30)</f>
        <v>56</v>
      </c>
    </row>
    <row r="31" spans="1:28" ht="15" thickBot="1" x14ac:dyDescent="0.35">
      <c r="A31" s="6">
        <v>2018</v>
      </c>
      <c r="B31" s="53" t="s">
        <v>102</v>
      </c>
      <c r="C31" s="117">
        <f t="shared" ref="C31:J31" si="14">SUM(C29:C30)</f>
        <v>803</v>
      </c>
      <c r="D31" s="118">
        <f t="shared" si="14"/>
        <v>303</v>
      </c>
      <c r="E31" s="118">
        <f t="shared" si="14"/>
        <v>100</v>
      </c>
      <c r="F31" s="118">
        <f t="shared" si="14"/>
        <v>67</v>
      </c>
      <c r="G31" s="118">
        <f t="shared" si="14"/>
        <v>110</v>
      </c>
      <c r="H31" s="118">
        <f t="shared" si="14"/>
        <v>151</v>
      </c>
      <c r="I31" s="118">
        <f t="shared" si="14"/>
        <v>222</v>
      </c>
      <c r="J31" s="118">
        <f t="shared" si="14"/>
        <v>19</v>
      </c>
      <c r="K31" s="117">
        <f>SUM(D31:J31)</f>
        <v>972</v>
      </c>
      <c r="L31" s="118">
        <f t="shared" ref="L31:R31" si="15">SUM(L29:L30)</f>
        <v>137</v>
      </c>
      <c r="M31" s="118">
        <f t="shared" si="15"/>
        <v>116</v>
      </c>
      <c r="N31" s="118">
        <f>SUM(N29:N30)</f>
        <v>75</v>
      </c>
      <c r="O31" s="118">
        <f t="shared" si="15"/>
        <v>35</v>
      </c>
      <c r="P31" s="118">
        <f t="shared" si="15"/>
        <v>23</v>
      </c>
      <c r="Q31" s="118">
        <f>SUM(Q29:Q30)</f>
        <v>8</v>
      </c>
      <c r="R31" s="118">
        <f t="shared" si="15"/>
        <v>2</v>
      </c>
      <c r="S31" s="117">
        <f>SUM(L31:R31)</f>
        <v>396</v>
      </c>
      <c r="T31" s="118">
        <f>SUM(T29:T30)</f>
        <v>120</v>
      </c>
      <c r="U31" s="118">
        <f>SUM(U29:U30)</f>
        <v>98</v>
      </c>
      <c r="V31" s="118">
        <f>SUM(V29:V30)</f>
        <v>6</v>
      </c>
      <c r="W31" s="118">
        <f>SUM(W29:W30)</f>
        <v>0</v>
      </c>
      <c r="X31" s="117">
        <f>SUM(T31:W31)</f>
        <v>224</v>
      </c>
      <c r="Y31" s="118">
        <f>SUM(Y29:Y30)</f>
        <v>1</v>
      </c>
      <c r="Z31" s="119">
        <f>SUM(C31,K31,S31,X31,Y31)</f>
        <v>2396</v>
      </c>
    </row>
    <row r="32" spans="1:28" x14ac:dyDescent="0.3">
      <c r="C32" s="114"/>
      <c r="D32" s="115"/>
      <c r="E32" s="115"/>
      <c r="F32" s="115"/>
      <c r="G32" s="115"/>
      <c r="H32" s="115"/>
      <c r="I32" s="115"/>
      <c r="J32" s="115"/>
      <c r="K32" s="114"/>
      <c r="L32" s="115"/>
      <c r="M32" s="115"/>
      <c r="N32" s="115"/>
      <c r="O32" s="115"/>
      <c r="P32" s="115"/>
      <c r="Q32" s="115"/>
      <c r="R32" s="115"/>
      <c r="S32" s="114"/>
      <c r="T32" s="115"/>
      <c r="U32" s="115"/>
      <c r="V32" s="115"/>
      <c r="W32" s="115"/>
      <c r="X32" s="114"/>
      <c r="Y32" s="115"/>
      <c r="Z32" s="116"/>
    </row>
    <row r="33" spans="1:26" x14ac:dyDescent="0.3">
      <c r="A33" s="6">
        <v>2018</v>
      </c>
      <c r="B33" s="19" t="s">
        <v>103</v>
      </c>
      <c r="C33" s="120">
        <f t="shared" ref="C33:S33" si="16">-(C31-C35)</f>
        <v>-115</v>
      </c>
      <c r="D33" s="121">
        <f t="shared" si="16"/>
        <v>-48</v>
      </c>
      <c r="E33" s="121">
        <f t="shared" si="16"/>
        <v>-35</v>
      </c>
      <c r="F33" s="121">
        <f t="shared" si="16"/>
        <v>-23</v>
      </c>
      <c r="G33" s="121">
        <f t="shared" si="16"/>
        <v>-29</v>
      </c>
      <c r="H33" s="121">
        <f t="shared" si="16"/>
        <v>-20</v>
      </c>
      <c r="I33" s="121">
        <f t="shared" si="16"/>
        <v>-36</v>
      </c>
      <c r="J33" s="121">
        <f t="shared" si="16"/>
        <v>-15</v>
      </c>
      <c r="K33" s="120">
        <f t="shared" si="16"/>
        <v>-206</v>
      </c>
      <c r="L33" s="121">
        <f t="shared" si="16"/>
        <v>-32</v>
      </c>
      <c r="M33" s="121">
        <f t="shared" si="16"/>
        <v>-24</v>
      </c>
      <c r="N33" s="121">
        <f>-(N31-N35)</f>
        <v>-27</v>
      </c>
      <c r="O33" s="121">
        <f t="shared" si="16"/>
        <v>-17</v>
      </c>
      <c r="P33" s="121">
        <f t="shared" si="16"/>
        <v>-14</v>
      </c>
      <c r="Q33" s="121">
        <f>-(Q31-Q35)</f>
        <v>-2</v>
      </c>
      <c r="R33" s="121">
        <f t="shared" si="16"/>
        <v>-1</v>
      </c>
      <c r="S33" s="120">
        <f t="shared" si="16"/>
        <v>-117</v>
      </c>
      <c r="T33" s="121">
        <f>-(T31-T35)</f>
        <v>-49</v>
      </c>
      <c r="U33" s="121">
        <f>-(U31-U35)</f>
        <v>-41</v>
      </c>
      <c r="V33" s="121">
        <f t="shared" ref="V33:Y33" si="17">-(V31-V35)</f>
        <v>-1</v>
      </c>
      <c r="W33" s="121">
        <f t="shared" si="17"/>
        <v>-3</v>
      </c>
      <c r="X33" s="120">
        <f t="shared" si="17"/>
        <v>-94</v>
      </c>
      <c r="Y33" s="121">
        <f t="shared" si="17"/>
        <v>-68</v>
      </c>
      <c r="Z33" s="116">
        <f>SUM(C33,K33,S33,X33,Y33)</f>
        <v>-600</v>
      </c>
    </row>
    <row r="34" spans="1:26" x14ac:dyDescent="0.3">
      <c r="B34" s="3"/>
      <c r="C34" s="114"/>
      <c r="D34" s="115"/>
      <c r="E34" s="115"/>
      <c r="F34" s="115"/>
      <c r="G34" s="115"/>
      <c r="H34" s="115"/>
      <c r="I34" s="115"/>
      <c r="J34" s="115"/>
      <c r="K34" s="114"/>
      <c r="L34" s="115"/>
      <c r="M34" s="115"/>
      <c r="N34" s="115"/>
      <c r="O34" s="115"/>
      <c r="P34" s="115"/>
      <c r="Q34" s="115"/>
      <c r="R34" s="115"/>
      <c r="S34" s="114"/>
      <c r="T34" s="115"/>
      <c r="U34" s="115"/>
      <c r="V34" s="115"/>
      <c r="W34" s="115"/>
      <c r="X34" s="114"/>
      <c r="Y34" s="115"/>
      <c r="Z34" s="116"/>
    </row>
    <row r="35" spans="1:26" x14ac:dyDescent="0.3">
      <c r="A35" s="6">
        <v>2018</v>
      </c>
      <c r="B35" s="3" t="s">
        <v>104</v>
      </c>
      <c r="C35" s="114">
        <v>688</v>
      </c>
      <c r="D35" s="115">
        <v>255</v>
      </c>
      <c r="E35" s="115">
        <v>65</v>
      </c>
      <c r="F35" s="115">
        <v>44</v>
      </c>
      <c r="G35" s="115">
        <v>81</v>
      </c>
      <c r="H35" s="115">
        <v>131</v>
      </c>
      <c r="I35" s="115">
        <v>186</v>
      </c>
      <c r="J35" s="115">
        <v>4</v>
      </c>
      <c r="K35" s="114">
        <f>SUM(D35:J35)</f>
        <v>766</v>
      </c>
      <c r="L35" s="115">
        <v>105</v>
      </c>
      <c r="M35" s="115">
        <v>92</v>
      </c>
      <c r="N35" s="122">
        <v>48</v>
      </c>
      <c r="O35" s="115">
        <v>18</v>
      </c>
      <c r="P35" s="122">
        <v>9</v>
      </c>
      <c r="Q35" s="115">
        <v>6</v>
      </c>
      <c r="R35" s="115">
        <v>1</v>
      </c>
      <c r="S35" s="114">
        <f>SUM(L35:R35)</f>
        <v>279</v>
      </c>
      <c r="T35" s="115">
        <v>71</v>
      </c>
      <c r="U35" s="115">
        <v>57</v>
      </c>
      <c r="V35" s="115">
        <v>5</v>
      </c>
      <c r="W35" s="115">
        <v>-3</v>
      </c>
      <c r="X35" s="114">
        <f>SUM(T35:W35)</f>
        <v>130</v>
      </c>
      <c r="Y35" s="115">
        <v>-67</v>
      </c>
      <c r="Z35" s="116">
        <f>SUM(C35,K35,S35,X35,Y35)</f>
        <v>1796</v>
      </c>
    </row>
    <row r="36" spans="1:26" x14ac:dyDescent="0.3">
      <c r="B36" s="3"/>
      <c r="C36" s="114"/>
      <c r="D36" s="115"/>
      <c r="E36" s="115"/>
      <c r="F36" s="115"/>
      <c r="G36" s="115"/>
      <c r="H36" s="115"/>
      <c r="I36" s="115"/>
      <c r="J36" s="115"/>
      <c r="K36" s="114"/>
      <c r="L36" s="115"/>
      <c r="M36" s="115"/>
      <c r="N36" s="115"/>
      <c r="O36" s="115"/>
      <c r="P36" s="115"/>
      <c r="Q36" s="115"/>
      <c r="R36" s="115"/>
      <c r="S36" s="114"/>
      <c r="T36" s="115"/>
      <c r="U36" s="115"/>
      <c r="V36" s="115"/>
      <c r="W36" s="115"/>
      <c r="X36" s="114"/>
      <c r="Y36" s="115"/>
      <c r="Z36" s="116"/>
    </row>
    <row r="37" spans="1:26" x14ac:dyDescent="0.3">
      <c r="A37" s="6">
        <v>2018</v>
      </c>
      <c r="B37" s="3" t="s">
        <v>177</v>
      </c>
      <c r="C37" s="114">
        <v>0</v>
      </c>
      <c r="D37" s="115">
        <v>0</v>
      </c>
      <c r="E37" s="115">
        <v>0</v>
      </c>
      <c r="F37" s="115">
        <v>0</v>
      </c>
      <c r="G37" s="115">
        <v>0</v>
      </c>
      <c r="H37" s="115">
        <v>0</v>
      </c>
      <c r="I37" s="115">
        <v>0</v>
      </c>
      <c r="J37" s="115">
        <v>0</v>
      </c>
      <c r="K37" s="114">
        <v>0</v>
      </c>
      <c r="L37" s="115">
        <v>0</v>
      </c>
      <c r="M37" s="115">
        <v>0</v>
      </c>
      <c r="N37" s="115">
        <v>0</v>
      </c>
      <c r="O37" s="115">
        <v>0</v>
      </c>
      <c r="P37" s="115">
        <v>0</v>
      </c>
      <c r="Q37" s="115">
        <v>0</v>
      </c>
      <c r="R37" s="122">
        <v>0</v>
      </c>
      <c r="S37" s="114">
        <f>SUM(L37:R37)</f>
        <v>0</v>
      </c>
      <c r="T37" s="115">
        <v>0</v>
      </c>
      <c r="U37" s="115">
        <v>0</v>
      </c>
      <c r="V37" s="115">
        <v>-21</v>
      </c>
      <c r="W37" s="115">
        <v>0</v>
      </c>
      <c r="X37" s="114">
        <f>SUM(T37:W37)</f>
        <v>-21</v>
      </c>
      <c r="Y37" s="115">
        <v>0</v>
      </c>
      <c r="Z37" s="116">
        <f>SUM(C37,K37,S37,X37,Y37)</f>
        <v>-21</v>
      </c>
    </row>
    <row r="38" spans="1:26" ht="15" thickBot="1" x14ac:dyDescent="0.35">
      <c r="A38" s="6">
        <v>2018</v>
      </c>
      <c r="B38" s="89" t="s">
        <v>105</v>
      </c>
      <c r="C38" s="117">
        <f>SUM(C35:C37)</f>
        <v>688</v>
      </c>
      <c r="D38" s="118">
        <f>SUM(D35:D37)</f>
        <v>255</v>
      </c>
      <c r="E38" s="118">
        <f t="shared" ref="E38:F38" si="18">SUM(E35:E37)</f>
        <v>65</v>
      </c>
      <c r="F38" s="118">
        <f t="shared" si="18"/>
        <v>44</v>
      </c>
      <c r="G38" s="118">
        <f>SUM(G35:G37)</f>
        <v>81</v>
      </c>
      <c r="H38" s="118">
        <f t="shared" ref="H38:J38" si="19">SUM(H35:H37)</f>
        <v>131</v>
      </c>
      <c r="I38" s="118">
        <f t="shared" si="19"/>
        <v>186</v>
      </c>
      <c r="J38" s="118">
        <f t="shared" si="19"/>
        <v>4</v>
      </c>
      <c r="K38" s="117">
        <f>SUM(D38:J38)</f>
        <v>766</v>
      </c>
      <c r="L38" s="118">
        <f t="shared" ref="L38:R38" si="20">SUM(L35:L37)</f>
        <v>105</v>
      </c>
      <c r="M38" s="118">
        <f t="shared" si="20"/>
        <v>92</v>
      </c>
      <c r="N38" s="123">
        <f>SUM(N35:N37)</f>
        <v>48</v>
      </c>
      <c r="O38" s="118">
        <f t="shared" si="20"/>
        <v>18</v>
      </c>
      <c r="P38" s="123">
        <f t="shared" si="20"/>
        <v>9</v>
      </c>
      <c r="Q38" s="118">
        <f>SUM(Q35:Q37)</f>
        <v>6</v>
      </c>
      <c r="R38" s="123">
        <f t="shared" si="20"/>
        <v>1</v>
      </c>
      <c r="S38" s="117">
        <f>SUM(L38:R38)</f>
        <v>279</v>
      </c>
      <c r="T38" s="118">
        <f>SUM(T35:T37)</f>
        <v>71</v>
      </c>
      <c r="U38" s="118">
        <f>SUM(U35:U37)</f>
        <v>57</v>
      </c>
      <c r="V38" s="118">
        <f t="shared" ref="V38:W38" si="21">SUM(V35:V37)</f>
        <v>-16</v>
      </c>
      <c r="W38" s="118">
        <f t="shared" si="21"/>
        <v>-3</v>
      </c>
      <c r="X38" s="117">
        <f>SUM(T38:W38)</f>
        <v>109</v>
      </c>
      <c r="Y38" s="118">
        <f t="shared" ref="Y38" si="22">SUM(Y35:Y37)</f>
        <v>-67</v>
      </c>
      <c r="Z38" s="119">
        <f>SUM(C38,K38,S38,X38,Y38)</f>
        <v>1775</v>
      </c>
    </row>
    <row r="39" spans="1:26" x14ac:dyDescent="0.3">
      <c r="B39" s="57"/>
      <c r="C39" s="114"/>
      <c r="D39" s="115"/>
      <c r="E39" s="115"/>
      <c r="F39" s="115"/>
      <c r="G39" s="115"/>
      <c r="H39" s="115"/>
      <c r="I39" s="115"/>
      <c r="J39" s="115"/>
      <c r="K39" s="114"/>
      <c r="L39" s="115"/>
      <c r="M39" s="115"/>
      <c r="N39" s="115"/>
      <c r="O39" s="115"/>
      <c r="P39" s="115"/>
      <c r="Q39" s="115"/>
      <c r="R39" s="115"/>
      <c r="S39" s="114"/>
      <c r="T39" s="115"/>
      <c r="U39" s="115"/>
      <c r="V39" s="115"/>
      <c r="W39" s="115"/>
      <c r="X39" s="114"/>
      <c r="Y39" s="115"/>
      <c r="Z39" s="116"/>
    </row>
    <row r="40" spans="1:26" x14ac:dyDescent="0.3">
      <c r="A40" s="6">
        <v>2018</v>
      </c>
      <c r="B40" s="90" t="s">
        <v>106</v>
      </c>
      <c r="C40" s="124">
        <v>-165</v>
      </c>
      <c r="D40" s="122">
        <v>-74</v>
      </c>
      <c r="E40" s="122">
        <v>-21</v>
      </c>
      <c r="F40" s="122">
        <v>-24</v>
      </c>
      <c r="G40" s="122">
        <v>-39</v>
      </c>
      <c r="H40" s="122">
        <v>-46</v>
      </c>
      <c r="I40" s="122">
        <v>-41</v>
      </c>
      <c r="J40" s="122">
        <v>-1</v>
      </c>
      <c r="K40" s="124">
        <f>SUM(D40:J40)</f>
        <v>-246</v>
      </c>
      <c r="L40" s="122">
        <v>-46</v>
      </c>
      <c r="M40" s="122">
        <v>-42</v>
      </c>
      <c r="N40" s="122">
        <v>-32</v>
      </c>
      <c r="O40" s="122">
        <v>-10</v>
      </c>
      <c r="P40" s="122">
        <v>-8</v>
      </c>
      <c r="Q40" s="122">
        <v>-2</v>
      </c>
      <c r="R40" s="122">
        <v>-2</v>
      </c>
      <c r="S40" s="124">
        <f>SUM(L40:R40)</f>
        <v>-142</v>
      </c>
      <c r="T40" s="115">
        <v>-14</v>
      </c>
      <c r="U40" s="115">
        <v>-22</v>
      </c>
      <c r="V40" s="115">
        <v>-5</v>
      </c>
      <c r="W40" s="115">
        <v>-1</v>
      </c>
      <c r="X40" s="124">
        <f>SUM(T40:W40)</f>
        <v>-42</v>
      </c>
      <c r="Y40" s="115">
        <v>-66</v>
      </c>
      <c r="Z40" s="125">
        <f>SUM(C40,K40,S40,X40,Y40)</f>
        <v>-661</v>
      </c>
    </row>
    <row r="41" spans="1:26" x14ac:dyDescent="0.3">
      <c r="A41" s="6">
        <v>2018</v>
      </c>
      <c r="B41" s="57" t="s">
        <v>175</v>
      </c>
      <c r="C41" s="124">
        <v>-31</v>
      </c>
      <c r="D41" s="122">
        <v>-36</v>
      </c>
      <c r="E41" s="122">
        <v>-29</v>
      </c>
      <c r="F41" s="122">
        <v>-10</v>
      </c>
      <c r="G41" s="122">
        <v>-24</v>
      </c>
      <c r="H41" s="122">
        <v>-21</v>
      </c>
      <c r="I41" s="122">
        <v>-106</v>
      </c>
      <c r="J41" s="122">
        <v>0</v>
      </c>
      <c r="K41" s="124">
        <f>SUM(D41:J41)</f>
        <v>-226</v>
      </c>
      <c r="L41" s="122">
        <v>-6</v>
      </c>
      <c r="M41" s="122">
        <v>-10</v>
      </c>
      <c r="N41" s="122">
        <v>-28</v>
      </c>
      <c r="O41" s="122">
        <v>-11</v>
      </c>
      <c r="P41" s="122">
        <v>-8</v>
      </c>
      <c r="Q41" s="122">
        <v>0</v>
      </c>
      <c r="R41" s="122">
        <v>-131</v>
      </c>
      <c r="S41" s="124">
        <f>SUM(L41:R41)</f>
        <v>-194</v>
      </c>
      <c r="T41" s="115">
        <v>-29</v>
      </c>
      <c r="U41" s="115">
        <v>-65</v>
      </c>
      <c r="V41" s="115">
        <v>-5</v>
      </c>
      <c r="W41" s="115">
        <v>-77</v>
      </c>
      <c r="X41" s="124">
        <f>SUM(T41:W41)</f>
        <v>-176</v>
      </c>
      <c r="Y41" s="115">
        <v>-99</v>
      </c>
      <c r="Z41" s="125">
        <f>SUM(C41,K41,S41,X41,Y41)</f>
        <v>-726</v>
      </c>
    </row>
    <row r="42" spans="1:26" ht="15" thickBot="1" x14ac:dyDescent="0.35">
      <c r="A42" s="6">
        <v>2018</v>
      </c>
      <c r="B42" s="89" t="s">
        <v>107</v>
      </c>
      <c r="C42" s="117">
        <f t="shared" ref="C42:J42" si="23">SUM(C38,C40,C41)</f>
        <v>492</v>
      </c>
      <c r="D42" s="118">
        <f>SUM(D38,D40,D41)</f>
        <v>145</v>
      </c>
      <c r="E42" s="118">
        <f t="shared" si="23"/>
        <v>15</v>
      </c>
      <c r="F42" s="118">
        <f t="shared" si="23"/>
        <v>10</v>
      </c>
      <c r="G42" s="123">
        <f t="shared" si="23"/>
        <v>18</v>
      </c>
      <c r="H42" s="118">
        <f t="shared" si="23"/>
        <v>64</v>
      </c>
      <c r="I42" s="118">
        <f t="shared" si="23"/>
        <v>39</v>
      </c>
      <c r="J42" s="118">
        <f t="shared" si="23"/>
        <v>3</v>
      </c>
      <c r="K42" s="117">
        <f>SUM(D42:J42)</f>
        <v>294</v>
      </c>
      <c r="L42" s="123">
        <f t="shared" ref="L42:R42" si="24">SUM(L38,L40,L41)</f>
        <v>53</v>
      </c>
      <c r="M42" s="123">
        <f t="shared" si="24"/>
        <v>40</v>
      </c>
      <c r="N42" s="123">
        <f>SUM(N38,N40,N41)</f>
        <v>-12</v>
      </c>
      <c r="O42" s="123">
        <f t="shared" si="24"/>
        <v>-3</v>
      </c>
      <c r="P42" s="123">
        <f t="shared" si="24"/>
        <v>-7</v>
      </c>
      <c r="Q42" s="123">
        <f>SUM(Q38,Q40,Q41)</f>
        <v>4</v>
      </c>
      <c r="R42" s="123">
        <f t="shared" si="24"/>
        <v>-132</v>
      </c>
      <c r="S42" s="126">
        <f>SUM(L42:R42)</f>
        <v>-57</v>
      </c>
      <c r="T42" s="123">
        <f>SUM(T38,T40,T41)</f>
        <v>28</v>
      </c>
      <c r="U42" s="123">
        <f>SUM(U38,U40,U41)</f>
        <v>-30</v>
      </c>
      <c r="V42" s="123">
        <f>SUM(V38,V40,V41)</f>
        <v>-26</v>
      </c>
      <c r="W42" s="123">
        <f>SUM(W38,W40,W41)</f>
        <v>-81</v>
      </c>
      <c r="X42" s="126">
        <f>SUM(T42:W42)</f>
        <v>-109</v>
      </c>
      <c r="Y42" s="123">
        <f>SUM(Y38,Y40,Y41)</f>
        <v>-232</v>
      </c>
      <c r="Z42" s="127">
        <f>SUM(C42,K42,S42,X42,Y42)</f>
        <v>388</v>
      </c>
    </row>
    <row r="43" spans="1:26" x14ac:dyDescent="0.3">
      <c r="B43" s="57"/>
      <c r="C43" s="114"/>
      <c r="D43" s="115"/>
      <c r="E43" s="115"/>
      <c r="F43" s="115"/>
      <c r="G43" s="115"/>
      <c r="H43" s="115"/>
      <c r="I43" s="115"/>
      <c r="J43" s="115"/>
      <c r="K43" s="114"/>
      <c r="L43" s="115"/>
      <c r="M43" s="115"/>
      <c r="N43" s="115"/>
      <c r="O43" s="115"/>
      <c r="P43" s="115"/>
      <c r="Q43" s="115"/>
      <c r="R43" s="115"/>
      <c r="S43" s="114"/>
      <c r="T43" s="115"/>
      <c r="U43" s="115"/>
      <c r="V43" s="115"/>
      <c r="W43" s="115"/>
      <c r="X43" s="114"/>
      <c r="Y43" s="115"/>
      <c r="Z43" s="116"/>
    </row>
    <row r="44" spans="1:26" x14ac:dyDescent="0.3">
      <c r="A44" s="6">
        <v>2018</v>
      </c>
      <c r="B44" s="54" t="s">
        <v>108</v>
      </c>
      <c r="C44" s="128">
        <v>13</v>
      </c>
      <c r="D44" s="129">
        <v>9</v>
      </c>
      <c r="E44" s="129">
        <v>-4</v>
      </c>
      <c r="F44" s="129">
        <v>-1</v>
      </c>
      <c r="G44" s="129">
        <v>3</v>
      </c>
      <c r="H44" s="129">
        <v>-28</v>
      </c>
      <c r="I44" s="129">
        <v>0</v>
      </c>
      <c r="J44" s="129">
        <v>-1</v>
      </c>
      <c r="K44" s="128">
        <f>SUM(D44:J44)</f>
        <v>-22</v>
      </c>
      <c r="L44" s="129">
        <v>-8</v>
      </c>
      <c r="M44" s="129">
        <v>-6</v>
      </c>
      <c r="N44" s="129">
        <v>1</v>
      </c>
      <c r="O44" s="129">
        <v>1</v>
      </c>
      <c r="P44" s="129">
        <v>1</v>
      </c>
      <c r="Q44" s="129">
        <v>-1</v>
      </c>
      <c r="R44" s="129">
        <v>24</v>
      </c>
      <c r="S44" s="128">
        <f>SUM(L44:R44)</f>
        <v>12</v>
      </c>
      <c r="T44" s="130">
        <v>0</v>
      </c>
      <c r="U44" s="130">
        <v>0</v>
      </c>
      <c r="V44" s="130">
        <v>1</v>
      </c>
      <c r="W44" s="130">
        <v>97</v>
      </c>
      <c r="X44" s="128">
        <f>SUM(T44:W44)</f>
        <v>98</v>
      </c>
      <c r="Y44" s="130">
        <v>40</v>
      </c>
      <c r="Z44" s="131">
        <f>SUM(C44,K44,S44,X44,Y44)</f>
        <v>141</v>
      </c>
    </row>
    <row r="45" spans="1:26" ht="15" thickBot="1" x14ac:dyDescent="0.35">
      <c r="A45" s="6">
        <v>2018</v>
      </c>
      <c r="B45" s="55" t="s">
        <v>109</v>
      </c>
      <c r="C45" s="117">
        <f>SUM(C42,C44)</f>
        <v>505</v>
      </c>
      <c r="D45" s="118">
        <f t="shared" ref="D45:J45" si="25">SUM(D42,D44)</f>
        <v>154</v>
      </c>
      <c r="E45" s="118">
        <f t="shared" si="25"/>
        <v>11</v>
      </c>
      <c r="F45" s="118">
        <f t="shared" si="25"/>
        <v>9</v>
      </c>
      <c r="G45" s="118">
        <f t="shared" si="25"/>
        <v>21</v>
      </c>
      <c r="H45" s="118">
        <f t="shared" si="25"/>
        <v>36</v>
      </c>
      <c r="I45" s="118">
        <f t="shared" si="25"/>
        <v>39</v>
      </c>
      <c r="J45" s="118">
        <f t="shared" si="25"/>
        <v>2</v>
      </c>
      <c r="K45" s="117">
        <f>SUM(D45:J45)</f>
        <v>272</v>
      </c>
      <c r="L45" s="123">
        <f t="shared" ref="L45:R45" si="26">SUM(L42,L44)</f>
        <v>45</v>
      </c>
      <c r="M45" s="123">
        <f t="shared" si="26"/>
        <v>34</v>
      </c>
      <c r="N45" s="123">
        <f>SUM(N42,N44)</f>
        <v>-11</v>
      </c>
      <c r="O45" s="123">
        <f t="shared" si="26"/>
        <v>-2</v>
      </c>
      <c r="P45" s="123">
        <f t="shared" si="26"/>
        <v>-6</v>
      </c>
      <c r="Q45" s="123">
        <f>SUM(Q42,Q44)</f>
        <v>3</v>
      </c>
      <c r="R45" s="123">
        <f t="shared" si="26"/>
        <v>-108</v>
      </c>
      <c r="S45" s="117">
        <f>SUM(L45:R45)</f>
        <v>-45</v>
      </c>
      <c r="T45" s="123">
        <f>SUM(T42,T44)</f>
        <v>28</v>
      </c>
      <c r="U45" s="123">
        <f>SUM(U42,U44)</f>
        <v>-30</v>
      </c>
      <c r="V45" s="123">
        <f>SUM(V42,V44)</f>
        <v>-25</v>
      </c>
      <c r="W45" s="123">
        <f t="shared" ref="W45" si="27">SUM(W42,W44)</f>
        <v>16</v>
      </c>
      <c r="X45" s="126">
        <f>SUM(T45:W45)</f>
        <v>-11</v>
      </c>
      <c r="Y45" s="123">
        <f t="shared" ref="Y45" si="28">SUM(Y42,Y44)</f>
        <v>-192</v>
      </c>
      <c r="Z45" s="127">
        <f>SUM(C45,K45,S45,X45,Y45)</f>
        <v>529</v>
      </c>
    </row>
    <row r="46" spans="1:26" x14ac:dyDescent="0.3">
      <c r="A46" s="6">
        <v>2018</v>
      </c>
      <c r="B46" s="56" t="s">
        <v>110</v>
      </c>
      <c r="C46" s="132">
        <v>0.88200000000000001</v>
      </c>
      <c r="D46" s="134"/>
      <c r="E46" s="134"/>
      <c r="F46" s="134"/>
      <c r="G46" s="134"/>
      <c r="H46" s="134"/>
      <c r="I46" s="134"/>
      <c r="J46" s="134"/>
      <c r="K46" s="132">
        <v>0.81100000000000005</v>
      </c>
      <c r="L46" s="134"/>
      <c r="M46" s="134"/>
      <c r="N46" s="134"/>
      <c r="O46" s="134"/>
      <c r="P46" s="134"/>
      <c r="Q46" s="134"/>
      <c r="R46" s="135"/>
      <c r="S46" s="132">
        <v>0.71</v>
      </c>
      <c r="T46" s="134"/>
      <c r="U46" s="134"/>
      <c r="V46" s="134"/>
      <c r="W46" s="135"/>
      <c r="X46" s="132">
        <v>0.58599999999999997</v>
      </c>
      <c r="Y46" s="135"/>
      <c r="Z46" s="134"/>
    </row>
    <row r="47" spans="1:26" x14ac:dyDescent="0.3">
      <c r="A47" s="6">
        <v>2018</v>
      </c>
      <c r="B47" s="56" t="s">
        <v>111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6">
        <v>0.749</v>
      </c>
    </row>
  </sheetData>
  <mergeCells count="3">
    <mergeCell ref="D3:J3"/>
    <mergeCell ref="T3:W3"/>
    <mergeCell ref="L3:R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zoomScaleNormal="100" workbookViewId="0">
      <pane xSplit="1" ySplit="4" topLeftCell="B5" activePane="bottomRight" state="frozen"/>
      <selection pane="topRight" activeCell="B1" sqref="B1"/>
      <selection pane="bottomLeft" activeCell="A4" sqref="A4"/>
      <selection pane="bottomRight" activeCell="K13" sqref="K13"/>
    </sheetView>
  </sheetViews>
  <sheetFormatPr defaultColWidth="9.109375" defaultRowHeight="11.4" x14ac:dyDescent="0.2"/>
  <cols>
    <col min="1" max="1" width="24" style="6" customWidth="1"/>
    <col min="2" max="2" width="9.109375" style="6" customWidth="1"/>
    <col min="3" max="3" width="9.109375" style="57" customWidth="1"/>
    <col min="4" max="9" width="9.109375" style="6" customWidth="1"/>
    <col min="10" max="16384" width="9.109375" style="6"/>
  </cols>
  <sheetData>
    <row r="1" spans="1:9" ht="12" x14ac:dyDescent="0.25">
      <c r="A1" s="2" t="s">
        <v>0</v>
      </c>
    </row>
    <row r="2" spans="1:9" ht="13.5" customHeight="1" x14ac:dyDescent="0.25">
      <c r="A2" s="42" t="s">
        <v>128</v>
      </c>
      <c r="C2" s="99"/>
      <c r="H2" s="98"/>
      <c r="I2" s="98"/>
    </row>
    <row r="3" spans="1:9" ht="12" x14ac:dyDescent="0.25">
      <c r="A3" s="61" t="s">
        <v>112</v>
      </c>
      <c r="B3" s="85">
        <v>42916</v>
      </c>
      <c r="C3" s="62">
        <v>42916</v>
      </c>
      <c r="D3" s="62">
        <v>42916</v>
      </c>
      <c r="E3" s="63">
        <v>42916</v>
      </c>
      <c r="F3" s="85">
        <v>43281</v>
      </c>
      <c r="G3" s="62">
        <v>43281</v>
      </c>
      <c r="H3" s="62">
        <v>43281</v>
      </c>
      <c r="I3" s="63">
        <v>43281</v>
      </c>
    </row>
    <row r="4" spans="1:9" x14ac:dyDescent="0.2">
      <c r="A4" s="64" t="s">
        <v>17</v>
      </c>
      <c r="B4" s="86" t="s">
        <v>113</v>
      </c>
      <c r="C4" s="65" t="s">
        <v>114</v>
      </c>
      <c r="D4" s="65" t="s">
        <v>115</v>
      </c>
      <c r="E4" s="66" t="s">
        <v>116</v>
      </c>
      <c r="F4" s="86" t="s">
        <v>113</v>
      </c>
      <c r="G4" s="65" t="s">
        <v>114</v>
      </c>
      <c r="H4" s="65" t="s">
        <v>115</v>
      </c>
      <c r="I4" s="66" t="s">
        <v>116</v>
      </c>
    </row>
    <row r="5" spans="1:9" ht="12" x14ac:dyDescent="0.25">
      <c r="A5" s="67" t="s">
        <v>117</v>
      </c>
      <c r="B5" s="87"/>
      <c r="C5" s="70"/>
      <c r="D5" s="21"/>
      <c r="E5" s="71"/>
      <c r="F5" s="87"/>
      <c r="G5" s="70"/>
      <c r="H5" s="21"/>
      <c r="I5" s="71"/>
    </row>
    <row r="6" spans="1:9" s="57" customFormat="1" x14ac:dyDescent="0.2">
      <c r="A6" s="73" t="s">
        <v>82</v>
      </c>
      <c r="B6" s="91">
        <v>829000</v>
      </c>
      <c r="C6" s="92">
        <v>828000</v>
      </c>
      <c r="D6" s="92">
        <v>806000</v>
      </c>
      <c r="E6" s="69">
        <v>803000</v>
      </c>
      <c r="F6" s="91">
        <v>809000</v>
      </c>
      <c r="G6" s="92">
        <v>830000</v>
      </c>
      <c r="H6" s="92">
        <v>831000</v>
      </c>
      <c r="I6" s="69">
        <v>841000</v>
      </c>
    </row>
    <row r="7" spans="1:9" s="57" customFormat="1" ht="12" x14ac:dyDescent="0.25">
      <c r="A7" s="74" t="s">
        <v>118</v>
      </c>
      <c r="B7" s="100"/>
      <c r="C7" s="68"/>
      <c r="D7" s="68"/>
      <c r="E7" s="69"/>
      <c r="F7" s="100"/>
      <c r="G7" s="68"/>
      <c r="H7" s="68"/>
      <c r="I7" s="69"/>
    </row>
    <row r="8" spans="1:9" s="57" customFormat="1" x14ac:dyDescent="0.2">
      <c r="A8" s="73" t="s">
        <v>83</v>
      </c>
      <c r="B8" s="100">
        <v>128000</v>
      </c>
      <c r="C8" s="68">
        <v>131000</v>
      </c>
      <c r="D8" s="68">
        <v>127000</v>
      </c>
      <c r="E8" s="69">
        <v>130000</v>
      </c>
      <c r="F8" s="100">
        <v>132000</v>
      </c>
      <c r="G8" s="68">
        <v>133000</v>
      </c>
      <c r="H8" s="68">
        <v>132000</v>
      </c>
      <c r="I8" s="69">
        <v>135000</v>
      </c>
    </row>
    <row r="9" spans="1:9" s="57" customFormat="1" x14ac:dyDescent="0.2">
      <c r="A9" s="73" t="s">
        <v>84</v>
      </c>
      <c r="B9" s="100">
        <v>88000</v>
      </c>
      <c r="C9" s="68">
        <v>90000</v>
      </c>
      <c r="D9" s="68">
        <v>88000</v>
      </c>
      <c r="E9" s="69">
        <v>90000</v>
      </c>
      <c r="F9" s="100">
        <v>91000</v>
      </c>
      <c r="G9" s="68">
        <v>92000</v>
      </c>
      <c r="H9" s="68">
        <v>91000</v>
      </c>
      <c r="I9" s="69">
        <v>93000</v>
      </c>
    </row>
    <row r="10" spans="1:9" s="57" customFormat="1" x14ac:dyDescent="0.2">
      <c r="A10" s="73" t="s">
        <v>85</v>
      </c>
      <c r="B10" s="100">
        <v>37000</v>
      </c>
      <c r="C10" s="68">
        <v>40000</v>
      </c>
      <c r="D10" s="68">
        <v>38000</v>
      </c>
      <c r="E10" s="69">
        <v>38000</v>
      </c>
      <c r="F10" s="100">
        <v>38000</v>
      </c>
      <c r="G10" s="68">
        <v>40000</v>
      </c>
      <c r="H10" s="68">
        <v>39000</v>
      </c>
      <c r="I10" s="69">
        <v>39000</v>
      </c>
    </row>
    <row r="11" spans="1:9" s="57" customFormat="1" x14ac:dyDescent="0.2">
      <c r="A11" s="73" t="s">
        <v>119</v>
      </c>
      <c r="B11" s="100">
        <v>56000</v>
      </c>
      <c r="C11" s="68">
        <v>57000</v>
      </c>
      <c r="D11" s="68">
        <v>56000</v>
      </c>
      <c r="E11" s="69">
        <v>56000</v>
      </c>
      <c r="F11" s="100">
        <v>59000</v>
      </c>
      <c r="G11" s="68">
        <v>59000</v>
      </c>
      <c r="H11" s="68">
        <v>59000</v>
      </c>
      <c r="I11" s="69">
        <v>58000</v>
      </c>
    </row>
    <row r="12" spans="1:9" s="57" customFormat="1" x14ac:dyDescent="0.2">
      <c r="A12" s="73" t="s">
        <v>120</v>
      </c>
      <c r="B12" s="100">
        <v>183000</v>
      </c>
      <c r="C12" s="68">
        <v>184000</v>
      </c>
      <c r="D12" s="68">
        <v>179000</v>
      </c>
      <c r="E12" s="69">
        <v>185000</v>
      </c>
      <c r="F12" s="100">
        <v>190000</v>
      </c>
      <c r="G12" s="68">
        <v>189000</v>
      </c>
      <c r="H12" s="68">
        <v>186000</v>
      </c>
      <c r="I12" s="69">
        <v>190000</v>
      </c>
    </row>
    <row r="13" spans="1:9" s="57" customFormat="1" x14ac:dyDescent="0.2">
      <c r="A13" s="73" t="s">
        <v>87</v>
      </c>
      <c r="B13" s="100">
        <v>151000</v>
      </c>
      <c r="C13" s="68">
        <v>151000</v>
      </c>
      <c r="D13" s="68">
        <v>149000</v>
      </c>
      <c r="E13" s="69">
        <v>152000</v>
      </c>
      <c r="F13" s="100">
        <v>155000</v>
      </c>
      <c r="G13" s="68">
        <v>155000</v>
      </c>
      <c r="H13" s="68">
        <v>154000</v>
      </c>
      <c r="I13" s="69">
        <v>156000</v>
      </c>
    </row>
    <row r="14" spans="1:9" s="57" customFormat="1" ht="12" x14ac:dyDescent="0.25">
      <c r="A14" s="74" t="s">
        <v>121</v>
      </c>
      <c r="B14" s="100"/>
      <c r="C14" s="68"/>
      <c r="D14" s="68"/>
      <c r="E14" s="69"/>
      <c r="F14" s="100"/>
      <c r="G14" s="68"/>
      <c r="H14" s="68"/>
      <c r="I14" s="69"/>
    </row>
    <row r="15" spans="1:9" s="57" customFormat="1" x14ac:dyDescent="0.2">
      <c r="A15" s="73" t="s">
        <v>122</v>
      </c>
      <c r="B15" s="100">
        <v>116000</v>
      </c>
      <c r="C15" s="68">
        <v>116000</v>
      </c>
      <c r="D15" s="68">
        <v>113000</v>
      </c>
      <c r="E15" s="69">
        <v>115000</v>
      </c>
      <c r="F15" s="100">
        <v>118000</v>
      </c>
      <c r="G15" s="68">
        <v>117000</v>
      </c>
      <c r="H15" s="68">
        <v>114000</v>
      </c>
      <c r="I15" s="69">
        <v>117000</v>
      </c>
    </row>
    <row r="16" spans="1:9" s="57" customFormat="1" x14ac:dyDescent="0.2">
      <c r="A16" s="73" t="s">
        <v>123</v>
      </c>
      <c r="B16" s="100">
        <v>164000</v>
      </c>
      <c r="C16" s="68">
        <v>163000</v>
      </c>
      <c r="D16" s="68">
        <v>161000</v>
      </c>
      <c r="E16" s="69">
        <v>166000</v>
      </c>
      <c r="F16" s="100">
        <v>173000</v>
      </c>
      <c r="G16" s="68">
        <v>169000</v>
      </c>
      <c r="H16" s="68">
        <v>164000</v>
      </c>
      <c r="I16" s="69">
        <v>167000</v>
      </c>
    </row>
    <row r="17" spans="1:9" s="57" customFormat="1" x14ac:dyDescent="0.2">
      <c r="A17" s="73" t="s">
        <v>93</v>
      </c>
      <c r="B17" s="100">
        <v>28000</v>
      </c>
      <c r="C17" s="68">
        <v>27000</v>
      </c>
      <c r="D17" s="68">
        <v>27000</v>
      </c>
      <c r="E17" s="69">
        <v>28000</v>
      </c>
      <c r="F17" s="100">
        <v>29000</v>
      </c>
      <c r="G17" s="68">
        <v>28000</v>
      </c>
      <c r="H17" s="68">
        <v>28000</v>
      </c>
      <c r="I17" s="69">
        <v>29000</v>
      </c>
    </row>
    <row r="18" spans="1:9" s="57" customFormat="1" x14ac:dyDescent="0.2">
      <c r="A18" s="73" t="s">
        <v>94</v>
      </c>
      <c r="B18" s="100">
        <v>11000</v>
      </c>
      <c r="C18" s="68">
        <v>11000</v>
      </c>
      <c r="D18" s="68">
        <v>11000</v>
      </c>
      <c r="E18" s="69">
        <v>11000</v>
      </c>
      <c r="F18" s="100">
        <v>11000</v>
      </c>
      <c r="G18" s="68">
        <v>11000</v>
      </c>
      <c r="H18" s="68">
        <v>11000</v>
      </c>
      <c r="I18" s="69">
        <v>11000</v>
      </c>
    </row>
    <row r="19" spans="1:9" s="57" customFormat="1" x14ac:dyDescent="0.2">
      <c r="A19" s="73" t="s">
        <v>95</v>
      </c>
      <c r="B19" s="100">
        <v>18000</v>
      </c>
      <c r="C19" s="68">
        <v>18000</v>
      </c>
      <c r="D19" s="68">
        <v>18000</v>
      </c>
      <c r="E19" s="69">
        <v>19000</v>
      </c>
      <c r="F19" s="59">
        <v>19000</v>
      </c>
      <c r="G19" s="59">
        <v>19000</v>
      </c>
      <c r="H19" s="68">
        <v>19000</v>
      </c>
      <c r="I19" s="69">
        <v>20000</v>
      </c>
    </row>
    <row r="20" spans="1:9" s="57" customFormat="1" x14ac:dyDescent="0.2">
      <c r="A20" s="73" t="s">
        <v>124</v>
      </c>
      <c r="B20" s="101">
        <v>58000</v>
      </c>
      <c r="C20" s="102">
        <v>57000</v>
      </c>
      <c r="D20" s="102">
        <v>57000</v>
      </c>
      <c r="E20" s="69">
        <v>59000</v>
      </c>
      <c r="F20" s="101">
        <v>61000</v>
      </c>
      <c r="G20" s="102">
        <v>61000</v>
      </c>
      <c r="H20" s="102">
        <v>59000</v>
      </c>
      <c r="I20" s="69">
        <v>62000</v>
      </c>
    </row>
    <row r="21" spans="1:9" s="57" customFormat="1" ht="12" x14ac:dyDescent="0.25">
      <c r="A21" s="74" t="s">
        <v>125</v>
      </c>
      <c r="B21" s="100"/>
      <c r="C21" s="68"/>
      <c r="D21" s="68"/>
      <c r="E21" s="69"/>
      <c r="F21" s="100"/>
      <c r="G21" s="68"/>
      <c r="H21" s="68"/>
      <c r="I21" s="69"/>
    </row>
    <row r="22" spans="1:9" s="57" customFormat="1" x14ac:dyDescent="0.2">
      <c r="A22" s="73" t="s">
        <v>126</v>
      </c>
      <c r="B22" s="100">
        <v>45000</v>
      </c>
      <c r="C22" s="68">
        <v>46000</v>
      </c>
      <c r="D22" s="68">
        <v>44000</v>
      </c>
      <c r="E22" s="69">
        <v>51000</v>
      </c>
      <c r="F22" s="100">
        <v>47000</v>
      </c>
      <c r="G22" s="68">
        <v>46000</v>
      </c>
      <c r="H22" s="68">
        <v>41000</v>
      </c>
      <c r="I22" s="69">
        <v>48000</v>
      </c>
    </row>
    <row r="23" spans="1:9" s="57" customFormat="1" x14ac:dyDescent="0.2">
      <c r="A23" s="73" t="s">
        <v>98</v>
      </c>
      <c r="B23" s="100">
        <v>49000</v>
      </c>
      <c r="C23" s="68">
        <v>48000</v>
      </c>
      <c r="D23" s="68">
        <v>47000</v>
      </c>
      <c r="E23" s="69">
        <v>54000</v>
      </c>
      <c r="F23" s="100">
        <v>51000</v>
      </c>
      <c r="G23" s="68">
        <v>49000</v>
      </c>
      <c r="H23" s="68">
        <v>46000</v>
      </c>
      <c r="I23" s="69">
        <v>54000</v>
      </c>
    </row>
    <row r="24" spans="1:9" s="57" customFormat="1" x14ac:dyDescent="0.2">
      <c r="A24" s="75" t="s">
        <v>173</v>
      </c>
      <c r="B24" s="106">
        <v>0</v>
      </c>
      <c r="C24" s="106">
        <v>0</v>
      </c>
      <c r="D24" s="106">
        <v>0</v>
      </c>
      <c r="E24" s="107">
        <v>0</v>
      </c>
      <c r="F24" s="106">
        <v>0</v>
      </c>
      <c r="G24" s="106">
        <v>0</v>
      </c>
      <c r="H24" s="106">
        <v>0</v>
      </c>
      <c r="I24" s="88">
        <v>51000</v>
      </c>
    </row>
    <row r="25" spans="1:9" s="57" customFormat="1" x14ac:dyDescent="0.2"/>
    <row r="26" spans="1:9" s="57" customFormat="1" x14ac:dyDescent="0.2"/>
    <row r="27" spans="1:9" x14ac:dyDescent="0.2">
      <c r="B27" s="52"/>
      <c r="C27" s="59"/>
    </row>
    <row r="28" spans="1:9" x14ac:dyDescent="0.2">
      <c r="B28" s="52"/>
      <c r="C28" s="59"/>
    </row>
    <row r="29" spans="1:9" x14ac:dyDescent="0.2">
      <c r="B29" s="52"/>
      <c r="C29" s="59"/>
    </row>
    <row r="30" spans="1:9" x14ac:dyDescent="0.2">
      <c r="B30" s="52"/>
      <c r="C30" s="59"/>
    </row>
    <row r="31" spans="1:9" x14ac:dyDescent="0.2">
      <c r="B31" s="52"/>
      <c r="C31" s="59"/>
    </row>
    <row r="32" spans="1:9" x14ac:dyDescent="0.2">
      <c r="B32" s="52"/>
      <c r="C32" s="59"/>
    </row>
    <row r="33" spans="2:3" x14ac:dyDescent="0.2">
      <c r="B33" s="52"/>
      <c r="C33" s="59"/>
    </row>
    <row r="34" spans="2:3" x14ac:dyDescent="0.2">
      <c r="B34" s="52"/>
      <c r="C34" s="59"/>
    </row>
    <row r="35" spans="2:3" x14ac:dyDescent="0.2">
      <c r="B35" s="52"/>
      <c r="C35" s="59"/>
    </row>
    <row r="36" spans="2:3" x14ac:dyDescent="0.2">
      <c r="B36" s="52"/>
      <c r="C36" s="59"/>
    </row>
    <row r="37" spans="2:3" x14ac:dyDescent="0.2">
      <c r="B37" s="52"/>
      <c r="C37" s="59"/>
    </row>
    <row r="38" spans="2:3" x14ac:dyDescent="0.2">
      <c r="B38" s="52"/>
      <c r="C38" s="59"/>
    </row>
    <row r="39" spans="2:3" x14ac:dyDescent="0.2">
      <c r="B39" s="52"/>
      <c r="C39" s="59"/>
    </row>
    <row r="40" spans="2:3" x14ac:dyDescent="0.2">
      <c r="B40" s="52"/>
      <c r="C40" s="59"/>
    </row>
    <row r="41" spans="2:3" x14ac:dyDescent="0.2">
      <c r="B41" s="52"/>
      <c r="C41" s="59"/>
    </row>
    <row r="42" spans="2:3" x14ac:dyDescent="0.2">
      <c r="B42" s="52"/>
      <c r="C42" s="59"/>
    </row>
    <row r="43" spans="2:3" x14ac:dyDescent="0.2">
      <c r="B43" s="52"/>
      <c r="C43" s="59"/>
    </row>
    <row r="44" spans="2:3" x14ac:dyDescent="0.2">
      <c r="B44" s="52"/>
      <c r="C44" s="59"/>
    </row>
    <row r="45" spans="2:3" x14ac:dyDescent="0.2">
      <c r="B45" s="52"/>
      <c r="C45" s="59"/>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Company>Transurban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King</dc:creator>
  <cp:lastModifiedBy>SCOTT, Ryan</cp:lastModifiedBy>
  <cp:lastPrinted>2016-07-11T05:36:34Z</cp:lastPrinted>
  <dcterms:created xsi:type="dcterms:W3CDTF">2015-06-22T03:35:10Z</dcterms:created>
  <dcterms:modified xsi:type="dcterms:W3CDTF">2018-08-20T22:30:18Z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