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rscott\Downloads\"/>
    </mc:Choice>
  </mc:AlternateContent>
  <xr:revisionPtr revIDLastSave="0" documentId="13_ncr:1_{D532C788-DCD5-4446-9ACA-4583E8EEB75D}" xr6:coauthVersionLast="45" xr6:coauthVersionMax="45" xr10:uidLastSave="{00000000-0000-0000-0000-000000000000}"/>
  <bookViews>
    <workbookView xWindow="-120" yWindow="-120" windowWidth="38640" windowHeight="21240" tabRatio="801" xr2:uid="{00000000-000D-0000-FFFF-FFFF00000000}"/>
  </bookViews>
  <sheets>
    <sheet name="Cover" sheetId="8" r:id="rId1"/>
    <sheet name="Disclaimer" sheetId="9" r:id="rId2"/>
    <sheet name="P&amp;L" sheetId="1" r:id="rId3"/>
    <sheet name="BS" sheetId="3" r:id="rId4"/>
    <sheet name="Cash Flow" sheetId="5" r:id="rId5"/>
    <sheet name="Segment Data" sheetId="6" r:id="rId6"/>
    <sheet name="Traffic" sheetId="7" r:id="rId7"/>
  </sheets>
  <definedNames>
    <definedName name="_xlnm._FilterDatabase" localSheetId="5" hidden="1">'Segment Data'!$A$2:$AB$4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1" i="6" l="1"/>
  <c r="J42" i="6" l="1"/>
  <c r="J45" i="6" s="1"/>
  <c r="J38" i="6"/>
  <c r="J31" i="6"/>
  <c r="J33" i="6" s="1"/>
  <c r="L15" i="6"/>
  <c r="J16" i="6"/>
  <c r="J20" i="6" s="1"/>
  <c r="J23" i="6" s="1"/>
  <c r="J9" i="6"/>
  <c r="J11" i="6" s="1"/>
  <c r="C14" i="5"/>
  <c r="B14" i="5"/>
  <c r="C35" i="5"/>
  <c r="C25" i="5"/>
  <c r="D38" i="3"/>
  <c r="D59" i="3"/>
  <c r="D61" i="3" s="1"/>
  <c r="D48" i="3"/>
  <c r="D24" i="3"/>
  <c r="D12" i="3"/>
  <c r="D29" i="1"/>
  <c r="C37" i="5" l="1"/>
  <c r="C42" i="5" s="1"/>
  <c r="D50" i="3"/>
  <c r="D26" i="3"/>
  <c r="W9" i="6"/>
  <c r="D52" i="3" l="1"/>
  <c r="C9" i="6"/>
  <c r="D9" i="6"/>
  <c r="E9" i="6"/>
  <c r="F9" i="6"/>
  <c r="G9" i="6"/>
  <c r="H9" i="6"/>
  <c r="I9" i="6"/>
  <c r="K9" i="6"/>
  <c r="M9" i="6"/>
  <c r="N9" i="6"/>
  <c r="P9" i="6"/>
  <c r="R9" i="6"/>
  <c r="Q9" i="6"/>
  <c r="O9" i="6"/>
  <c r="V9" i="6"/>
  <c r="U9" i="6"/>
  <c r="L9" i="6" l="1"/>
  <c r="W38" i="6" l="1"/>
  <c r="W42" i="6" s="1"/>
  <c r="W45" i="6" s="1"/>
  <c r="W16" i="6" l="1"/>
  <c r="W20" i="6" s="1"/>
  <c r="W23" i="6" s="1"/>
  <c r="W31" i="6"/>
  <c r="W33" i="6" s="1"/>
  <c r="Y7" i="6"/>
  <c r="T7" i="6"/>
  <c r="L7" i="6"/>
  <c r="Y29" i="6"/>
  <c r="AA7" i="6" l="1"/>
  <c r="Y22" i="6"/>
  <c r="T22" i="6"/>
  <c r="L22" i="6"/>
  <c r="AA22" i="6" s="1"/>
  <c r="Y19" i="6"/>
  <c r="T19" i="6"/>
  <c r="L19" i="6"/>
  <c r="Y18" i="6"/>
  <c r="T18" i="6"/>
  <c r="L18" i="6"/>
  <c r="Z16" i="6"/>
  <c r="Z20" i="6" s="1"/>
  <c r="Z23" i="6" s="1"/>
  <c r="X16" i="6"/>
  <c r="X20" i="6" s="1"/>
  <c r="X23" i="6" s="1"/>
  <c r="U16" i="6"/>
  <c r="U20" i="6" s="1"/>
  <c r="U23" i="6" s="1"/>
  <c r="V16" i="6"/>
  <c r="V20" i="6" s="1"/>
  <c r="S16" i="6"/>
  <c r="S20" i="6" s="1"/>
  <c r="S23" i="6" s="1"/>
  <c r="O16" i="6"/>
  <c r="O20" i="6" s="1"/>
  <c r="O23" i="6" s="1"/>
  <c r="Q16" i="6"/>
  <c r="Q20" i="6" s="1"/>
  <c r="Q23" i="6" s="1"/>
  <c r="R16" i="6"/>
  <c r="R20" i="6" s="1"/>
  <c r="R23" i="6" s="1"/>
  <c r="P16" i="6"/>
  <c r="P20" i="6" s="1"/>
  <c r="P23" i="6" s="1"/>
  <c r="N16" i="6"/>
  <c r="N20" i="6" s="1"/>
  <c r="N23" i="6" s="1"/>
  <c r="M16" i="6"/>
  <c r="M20" i="6" s="1"/>
  <c r="K16" i="6"/>
  <c r="K20" i="6" s="1"/>
  <c r="K23" i="6" s="1"/>
  <c r="I16" i="6"/>
  <c r="I20" i="6" s="1"/>
  <c r="I23" i="6" s="1"/>
  <c r="H16" i="6"/>
  <c r="H20" i="6" s="1"/>
  <c r="H23" i="6" s="1"/>
  <c r="G16" i="6"/>
  <c r="G20" i="6" s="1"/>
  <c r="G23" i="6" s="1"/>
  <c r="F16" i="6"/>
  <c r="F20" i="6" s="1"/>
  <c r="F23" i="6" s="1"/>
  <c r="E16" i="6"/>
  <c r="E20" i="6" s="1"/>
  <c r="E23" i="6" s="1"/>
  <c r="D16" i="6"/>
  <c r="D20" i="6" s="1"/>
  <c r="C16" i="6"/>
  <c r="C20" i="6" s="1"/>
  <c r="Y15" i="6"/>
  <c r="T15" i="6"/>
  <c r="Y13" i="6"/>
  <c r="T13" i="6"/>
  <c r="L13" i="6"/>
  <c r="Z9" i="6"/>
  <c r="Z11" i="6" s="1"/>
  <c r="X9" i="6"/>
  <c r="U11" i="6"/>
  <c r="V11" i="6"/>
  <c r="S9" i="6"/>
  <c r="S11" i="6" s="1"/>
  <c r="O11" i="6"/>
  <c r="Q11" i="6"/>
  <c r="R11" i="6"/>
  <c r="P11" i="6"/>
  <c r="N11" i="6"/>
  <c r="M11" i="6"/>
  <c r="K11" i="6"/>
  <c r="I11" i="6"/>
  <c r="H11" i="6"/>
  <c r="G11" i="6"/>
  <c r="F11" i="6"/>
  <c r="E11" i="6"/>
  <c r="D11" i="6"/>
  <c r="C11" i="6"/>
  <c r="Y8" i="6"/>
  <c r="T8" i="6"/>
  <c r="L8" i="6"/>
  <c r="T29" i="6"/>
  <c r="L29" i="6"/>
  <c r="B25" i="5"/>
  <c r="D21" i="1"/>
  <c r="D33" i="1" s="1"/>
  <c r="AA8" i="6" l="1"/>
  <c r="AA19" i="6"/>
  <c r="X11" i="6"/>
  <c r="Y9" i="6"/>
  <c r="Y11" i="6" s="1"/>
  <c r="AA18" i="6"/>
  <c r="AA15" i="6"/>
  <c r="AA13" i="6"/>
  <c r="AA29" i="6"/>
  <c r="V23" i="6"/>
  <c r="Y23" i="6" s="1"/>
  <c r="Y20" i="6"/>
  <c r="D23" i="6"/>
  <c r="L23" i="6" s="1"/>
  <c r="L20" i="6"/>
  <c r="C23" i="6"/>
  <c r="M23" i="6"/>
  <c r="T23" i="6" s="1"/>
  <c r="T20" i="6"/>
  <c r="L11" i="6"/>
  <c r="T9" i="6"/>
  <c r="L16" i="6"/>
  <c r="T16" i="6"/>
  <c r="Y16" i="6"/>
  <c r="T11" i="6" l="1"/>
  <c r="AA11" i="6" s="1"/>
  <c r="AA9" i="6"/>
  <c r="AA20" i="6"/>
  <c r="AA23" i="6"/>
  <c r="AA16" i="6"/>
  <c r="F38" i="6"/>
  <c r="Y44" i="6" l="1"/>
  <c r="T44" i="6"/>
  <c r="L44" i="6"/>
  <c r="Y41" i="6"/>
  <c r="T41" i="6"/>
  <c r="L41" i="6"/>
  <c r="Y40" i="6"/>
  <c r="T40" i="6"/>
  <c r="L40" i="6"/>
  <c r="Z38" i="6"/>
  <c r="Z42" i="6" s="1"/>
  <c r="Z45" i="6" s="1"/>
  <c r="X38" i="6"/>
  <c r="X42" i="6" s="1"/>
  <c r="X45" i="6" s="1"/>
  <c r="U38" i="6"/>
  <c r="U42" i="6" s="1"/>
  <c r="U45" i="6" s="1"/>
  <c r="V38" i="6"/>
  <c r="V42" i="6" s="1"/>
  <c r="S38" i="6"/>
  <c r="O38" i="6"/>
  <c r="O42" i="6" s="1"/>
  <c r="O45" i="6" s="1"/>
  <c r="Q38" i="6"/>
  <c r="Q42" i="6" s="1"/>
  <c r="Q45" i="6" s="1"/>
  <c r="R38" i="6"/>
  <c r="R42" i="6" s="1"/>
  <c r="R45" i="6" s="1"/>
  <c r="P38" i="6"/>
  <c r="P42" i="6" s="1"/>
  <c r="P45" i="6" s="1"/>
  <c r="N38" i="6"/>
  <c r="N42" i="6" s="1"/>
  <c r="N45" i="6" s="1"/>
  <c r="M38" i="6"/>
  <c r="M42" i="6" s="1"/>
  <c r="K38" i="6"/>
  <c r="K42" i="6" s="1"/>
  <c r="K45" i="6" s="1"/>
  <c r="I38" i="6"/>
  <c r="I42" i="6" s="1"/>
  <c r="I45" i="6" s="1"/>
  <c r="H38" i="6"/>
  <c r="H42" i="6" s="1"/>
  <c r="H45" i="6" s="1"/>
  <c r="G38" i="6"/>
  <c r="G42" i="6" s="1"/>
  <c r="G45" i="6" s="1"/>
  <c r="F42" i="6"/>
  <c r="F45" i="6" s="1"/>
  <c r="E38" i="6"/>
  <c r="E42" i="6" s="1"/>
  <c r="E45" i="6" s="1"/>
  <c r="D38" i="6"/>
  <c r="D42" i="6" s="1"/>
  <c r="C38" i="6"/>
  <c r="Y37" i="6"/>
  <c r="T37" i="6"/>
  <c r="Y35" i="6"/>
  <c r="T35" i="6"/>
  <c r="L35" i="6"/>
  <c r="U31" i="6"/>
  <c r="U33" i="6" s="1"/>
  <c r="V31" i="6"/>
  <c r="O31" i="6"/>
  <c r="O33" i="6" s="1"/>
  <c r="P31" i="6"/>
  <c r="P33" i="6" s="1"/>
  <c r="N31" i="6"/>
  <c r="N33" i="6" s="1"/>
  <c r="M31" i="6"/>
  <c r="M33" i="6" s="1"/>
  <c r="K31" i="6"/>
  <c r="K33" i="6" s="1"/>
  <c r="I31" i="6"/>
  <c r="I33" i="6" s="1"/>
  <c r="H31" i="6"/>
  <c r="H33" i="6" s="1"/>
  <c r="G31" i="6"/>
  <c r="G33" i="6" s="1"/>
  <c r="F31" i="6"/>
  <c r="F33" i="6" s="1"/>
  <c r="E31" i="6"/>
  <c r="E33" i="6" s="1"/>
  <c r="D31" i="6"/>
  <c r="D33" i="6" s="1"/>
  <c r="C31" i="6"/>
  <c r="Y30" i="6"/>
  <c r="Q31" i="6"/>
  <c r="Q33" i="6" s="1"/>
  <c r="T30" i="6"/>
  <c r="L30" i="6"/>
  <c r="Z31" i="6"/>
  <c r="Z33" i="6" s="1"/>
  <c r="X31" i="6"/>
  <c r="X33" i="6" s="1"/>
  <c r="S31" i="6"/>
  <c r="S33" i="6" s="1"/>
  <c r="V33" i="6" l="1"/>
  <c r="Y31" i="6"/>
  <c r="AA44" i="6"/>
  <c r="AA37" i="6"/>
  <c r="C42" i="6"/>
  <c r="AA30" i="6"/>
  <c r="AA41" i="6"/>
  <c r="AA35" i="6"/>
  <c r="AA40" i="6"/>
  <c r="M45" i="6"/>
  <c r="L42" i="6"/>
  <c r="D45" i="6"/>
  <c r="L45" i="6" s="1"/>
  <c r="C33" i="6"/>
  <c r="L31" i="6"/>
  <c r="L33" i="6" s="1"/>
  <c r="R31" i="6"/>
  <c r="Y42" i="6"/>
  <c r="V45" i="6"/>
  <c r="Y45" i="6" s="1"/>
  <c r="Y38" i="6"/>
  <c r="Y33" i="6"/>
  <c r="S42" i="6"/>
  <c r="S45" i="6" s="1"/>
  <c r="L38" i="6"/>
  <c r="T38" i="6"/>
  <c r="AA38" i="6" l="1"/>
  <c r="C45" i="6"/>
  <c r="T45" i="6"/>
  <c r="R33" i="6"/>
  <c r="T31" i="6"/>
  <c r="T33" i="6" s="1"/>
  <c r="T42" i="6"/>
  <c r="AA42" i="6" s="1"/>
  <c r="AA31" i="6" l="1"/>
  <c r="AA45" i="6"/>
  <c r="AA33" i="6"/>
  <c r="C29" i="1"/>
  <c r="C21" i="1" l="1"/>
  <c r="C33" i="1" s="1"/>
  <c r="C59" i="3" l="1"/>
  <c r="C61" i="3" s="1"/>
  <c r="C48" i="3"/>
  <c r="C38" i="3"/>
  <c r="C24" i="3"/>
  <c r="C12" i="3"/>
  <c r="C26" i="3" l="1"/>
  <c r="C50" i="3"/>
  <c r="B35" i="5"/>
  <c r="C52" i="3" l="1"/>
  <c r="B37" i="5"/>
  <c r="B42" i="5" s="1"/>
</calcChain>
</file>

<file path=xl/sharedStrings.xml><?xml version="1.0" encoding="utf-8"?>
<sst xmlns="http://schemas.openxmlformats.org/spreadsheetml/2006/main" count="246" uniqueCount="188">
  <si>
    <t>Transurban Holdings Limited</t>
  </si>
  <si>
    <t>Consolidated statement of comprehensive income</t>
  </si>
  <si>
    <t>Revenue</t>
  </si>
  <si>
    <t>Expenses</t>
  </si>
  <si>
    <t>Employee benefits expense</t>
  </si>
  <si>
    <t>Road operating costs</t>
  </si>
  <si>
    <t>Construction costs</t>
  </si>
  <si>
    <t>Transaction and integration costs</t>
  </si>
  <si>
    <t>Total expenses</t>
  </si>
  <si>
    <t xml:space="preserve">Amortisation </t>
  </si>
  <si>
    <t>Depreciation</t>
  </si>
  <si>
    <t>Total depreciation and amortisation</t>
  </si>
  <si>
    <t>Net finance costs</t>
  </si>
  <si>
    <t>Ordinary equity holders  of the stapled group</t>
  </si>
  <si>
    <t>Other comprehensive income</t>
  </si>
  <si>
    <t>Changes in the fair value of cash flow hedges, net of tax</t>
  </si>
  <si>
    <t>Ordinary equity holders of the stapled group</t>
  </si>
  <si>
    <t>Period</t>
  </si>
  <si>
    <t>Year</t>
  </si>
  <si>
    <t>- Attributable to THL</t>
  </si>
  <si>
    <t>- Attributable to THT/TIL</t>
  </si>
  <si>
    <t>Share of other comprehensive income of equity accounted investments, net of tax</t>
  </si>
  <si>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</si>
  <si>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</si>
  <si>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</si>
  <si>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</si>
  <si>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</si>
  <si>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</si>
  <si>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</si>
  <si>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</si>
  <si>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</si>
  <si>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Held-to-maturity investments</t>
  </si>
  <si>
    <t>Property, plant and equipment</t>
  </si>
  <si>
    <t>Deferred tax assets</t>
  </si>
  <si>
    <t>Total non-current assets</t>
  </si>
  <si>
    <t>Total assets</t>
  </si>
  <si>
    <t>LIABILITIES</t>
  </si>
  <si>
    <t>Current liabilities</t>
  </si>
  <si>
    <t>Trade and other payables</t>
  </si>
  <si>
    <t>Borrowings</t>
  </si>
  <si>
    <t>Maintenance provision</t>
  </si>
  <si>
    <t>Distribution provision</t>
  </si>
  <si>
    <t>Other provisions</t>
  </si>
  <si>
    <t>Other liabilities</t>
  </si>
  <si>
    <t>Total current liabilities</t>
  </si>
  <si>
    <t>Non-current liabilities</t>
  </si>
  <si>
    <t>Deferred tax liabilities</t>
  </si>
  <si>
    <t>Total non-current liabilities</t>
  </si>
  <si>
    <t>Total liabilities</t>
  </si>
  <si>
    <t>Net assets</t>
  </si>
  <si>
    <t>EQUITY</t>
  </si>
  <si>
    <t>Contributed equity</t>
  </si>
  <si>
    <t>Reserves</t>
  </si>
  <si>
    <t>Accumulated losses</t>
  </si>
  <si>
    <t>Equity attributable to members of the stapled group</t>
  </si>
  <si>
    <t>Non-controlling interests – other</t>
  </si>
  <si>
    <t>Total equity</t>
  </si>
  <si>
    <t>Cash flows operating activities</t>
  </si>
  <si>
    <t>Receipts from customers</t>
  </si>
  <si>
    <t>Payments to suppliers and employees</t>
  </si>
  <si>
    <t>Payments for maintenance of intangible assets</t>
  </si>
  <si>
    <t>Transaction and integration costs related to acquisitions</t>
  </si>
  <si>
    <t>Other revenue</t>
  </si>
  <si>
    <t>Interest received</t>
  </si>
  <si>
    <t>Interest paid</t>
  </si>
  <si>
    <t>Cash flows from investing activities</t>
  </si>
  <si>
    <t>Payments for intangible assets</t>
  </si>
  <si>
    <t>Payments for property, plant and equipment</t>
  </si>
  <si>
    <t>Distributions received from equity accounted investments</t>
  </si>
  <si>
    <t>Cash flows from financing activities</t>
  </si>
  <si>
    <t>Proceeds from issues of stapled securities</t>
  </si>
  <si>
    <t>Proceeds from borrowings (net of costs)</t>
  </si>
  <si>
    <t>Repayment of borrowings</t>
  </si>
  <si>
    <t>Dividends and distributions paid to the Group's security holders</t>
  </si>
  <si>
    <t>Distributions paid to non-controlling interests</t>
  </si>
  <si>
    <t>Consolidated statement of cash flows</t>
  </si>
  <si>
    <t>Finance income</t>
  </si>
  <si>
    <t>Finance costs</t>
  </si>
  <si>
    <t>Corporate</t>
  </si>
  <si>
    <t>Total</t>
  </si>
  <si>
    <t>Account Description</t>
  </si>
  <si>
    <t>CityLink</t>
  </si>
  <si>
    <t>Hills M2</t>
  </si>
  <si>
    <t>Lane Cove Tunnel</t>
  </si>
  <si>
    <t>Cross City Tunnel</t>
  </si>
  <si>
    <t>M1 Eastern
Distributor</t>
  </si>
  <si>
    <t>M5</t>
  </si>
  <si>
    <t>M7</t>
  </si>
  <si>
    <t>Roam &amp;
Tollaust</t>
  </si>
  <si>
    <t>TOTAL NSW</t>
  </si>
  <si>
    <t>Gateway Motorway</t>
  </si>
  <si>
    <t>Logan Motorway</t>
  </si>
  <si>
    <t>Clem7</t>
  </si>
  <si>
    <t>Go Between Bridge</t>
  </si>
  <si>
    <t>Legacy Way</t>
  </si>
  <si>
    <t>QLD Corp</t>
  </si>
  <si>
    <t>TOTAL QLD</t>
  </si>
  <si>
    <t>95 Express Lanes</t>
  </si>
  <si>
    <t>US Corp</t>
  </si>
  <si>
    <t>Ownership</t>
  </si>
  <si>
    <t>Toll revenue</t>
  </si>
  <si>
    <t>Total revenue</t>
  </si>
  <si>
    <t>Total Costs</t>
  </si>
  <si>
    <t>Underlying proportional EBITDA</t>
  </si>
  <si>
    <t>Proportional EBITDA</t>
  </si>
  <si>
    <t>Depreciation and amortisation</t>
  </si>
  <si>
    <t>Proportional profit (loss) before tax</t>
  </si>
  <si>
    <t>Income tax benefit (expense)</t>
  </si>
  <si>
    <t>Proportional net profit (loss)</t>
  </si>
  <si>
    <t>EBITDA Margin (Toll Revenue)</t>
  </si>
  <si>
    <t>EBITDA Margin (Total Revenue)</t>
  </si>
  <si>
    <t>Financial Year</t>
  </si>
  <si>
    <t>Q1</t>
  </si>
  <si>
    <t>Q2</t>
  </si>
  <si>
    <t>Q3</t>
  </si>
  <si>
    <t>Q4</t>
  </si>
  <si>
    <t>Victoria</t>
  </si>
  <si>
    <t>New South Wales</t>
  </si>
  <si>
    <t>M1 Eastern Distributor</t>
  </si>
  <si>
    <t>Westlink M7</t>
  </si>
  <si>
    <t>Queensland</t>
  </si>
  <si>
    <t>Gateway</t>
  </si>
  <si>
    <t>Logan</t>
  </si>
  <si>
    <t>AirportLink M7</t>
  </si>
  <si>
    <t>495 Express Lanes</t>
  </si>
  <si>
    <t>Segment information</t>
  </si>
  <si>
    <t>Average Daily Traffic</t>
  </si>
  <si>
    <t>Earnings before depreciation, amortisation, net finance costs, equity accounted investments and income taxes</t>
  </si>
  <si>
    <t>$M</t>
  </si>
  <si>
    <t>Construction revenue</t>
  </si>
  <si>
    <t>Corporate and other expenses</t>
  </si>
  <si>
    <t>Share of net profits of equity accounted investments</t>
  </si>
  <si>
    <t>Profit/(loss) attributable to: </t>
  </si>
  <si>
    <t>Non-controlling interests - other</t>
  </si>
  <si>
    <t>Net cash inflow from operating activities</t>
  </si>
  <si>
    <t>Net cash outflow from investing activities</t>
  </si>
  <si>
    <t>Cash and cash equivalents at the beginning of the year</t>
  </si>
  <si>
    <t>Effects of exchange rate changes on cash and cash equivalents</t>
  </si>
  <si>
    <t>Cash and cash equivalents at end of the year</t>
  </si>
  <si>
    <t>Payments for acquisitions of subsidiaries, net of cash acquired</t>
  </si>
  <si>
    <t>Non-controlling interests held by security holders of the stapled group (THT/TIL)</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</si>
  <si>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t>
    </r>
  </si>
  <si>
    <t xml:space="preserve">The responsible entity of Transurban Holding Trust is Transurban Infrastructure Management Limited (ACN 098 147 678) (AFSL 246 585). 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  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</si>
  <si>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UNITED STATES</t>
  </si>
  <si>
    <t>These materials do not constitute an offer of securities for sale in the United States, and the securities referred to in these materials have not been and will not be registered under the United States Securities Act of 1933, as amended, and may not be offered or sold in the United States absent registration or an exemption from registration.</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</si>
  <si>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</si>
  <si>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DISCLAIMER AND BASIS OF PREPARATION</t>
  </si>
  <si>
    <t>BASIS OF PREPARATION</t>
  </si>
  <si>
    <t>Movement in share-based payments reserve</t>
  </si>
  <si>
    <t>Profit/(loss) before income tax</t>
  </si>
  <si>
    <t>Income tax benefit</t>
  </si>
  <si>
    <t>Profit for the year</t>
  </si>
  <si>
    <r>
      <t>Items that may be reclassified to profit or loss</t>
    </r>
    <r>
      <rPr>
        <sz val="9"/>
        <color theme="1"/>
        <rFont val="Arial"/>
        <family val="2"/>
      </rPr>
      <t> in the future</t>
    </r>
  </si>
  <si>
    <t>Other comprehensive income/(loss) for the year, net of tax</t>
  </si>
  <si>
    <t>Total comprehensive income/(loss) for the year</t>
  </si>
  <si>
    <r>
      <t>Total comprehensive income/(loss) for the year is attributable to:</t>
    </r>
    <r>
      <rPr>
        <sz val="9"/>
        <color theme="1"/>
        <rFont val="Arial"/>
        <family val="2"/>
      </rPr>
      <t> </t>
    </r>
  </si>
  <si>
    <t>Payments for held-to-maturity investments</t>
  </si>
  <si>
    <t>Net cash inflow from financing activities</t>
  </si>
  <si>
    <t>Net increase/(decrease) in cash and cash equivalents</t>
  </si>
  <si>
    <t>Melbourne</t>
  </si>
  <si>
    <t>Sydney</t>
  </si>
  <si>
    <t>Brisbane</t>
  </si>
  <si>
    <t>AirportlinkM7</t>
  </si>
  <si>
    <t>Exchange differences on translation of North American operations, net of tax</t>
  </si>
  <si>
    <t>2018
$M</t>
  </si>
  <si>
    <t>Concession financial asset</t>
  </si>
  <si>
    <t>Payments for equity accounted investments</t>
  </si>
  <si>
    <t>A25</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</si>
  <si>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based on whole actual numbers.</t>
  </si>
  <si>
    <t>Net finance cost expense</t>
  </si>
  <si>
    <t>Group</t>
  </si>
  <si>
    <t>Significant items</t>
  </si>
  <si>
    <t>North America</t>
  </si>
  <si>
    <t>TOTAL N.A.</t>
  </si>
  <si>
    <t>FY19 Year-End Results Financial Comparatives</t>
  </si>
  <si>
    <t>2019
$M</t>
  </si>
  <si>
    <t>Gain on revaluation of equity accounted investment</t>
  </si>
  <si>
    <t>Financial assets at amortised cost</t>
  </si>
  <si>
    <t>Goodwill</t>
  </si>
  <si>
    <t>Other Intangible assets</t>
  </si>
  <si>
    <t>Construction obligation provision</t>
  </si>
  <si>
    <t>Income taxes paid</t>
  </si>
  <si>
    <t>Payments for financial assets at amortised cost</t>
  </si>
  <si>
    <t>Repayment of financial assets at amortised cost</t>
  </si>
  <si>
    <t>Acquisition of non-controlling interest in subsidiary and term loan notes</t>
  </si>
  <si>
    <t>Procceds/(Payments) made in the provision of loan facilities</t>
  </si>
  <si>
    <t>M4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</si>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</sst>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quot;FY&quot;yy"/>
  </numFmts>
  <fonts count="18" x14ac:knownFonts="1">
    <font>
      <sz val="11"/>
      <color theme="1"/>
      <name val="Calibri"/>
      <family val="2"/>
      <scheme val="minor"/>
    </font>
    <font>
      <b/>
      <sz val="9"/>
      <color theme="1"/>
      <name val="Arial"/>
      <family val="2"/>
    </font>
    <font>
      <sz val="9"/>
      <color theme="1"/>
      <name val="Arial"/>
      <family val="2"/>
    </font>
    <font>
      <sz val="9"/>
      <name val="Arial"/>
      <family val="2"/>
    </font>
    <font>
      <b/>
      <i/>
      <sz val="9"/>
      <name val="Arial"/>
      <family val="2"/>
    </font>
    <font>
      <b/>
      <sz val="9"/>
      <name val="Arial"/>
      <family val="2"/>
    </font>
    <font>
      <b/>
      <sz val="9"/>
      <color rgb="FF00B050"/>
      <name val="Arial"/>
      <family val="2"/>
    </font>
    <font>
      <i/>
      <sz val="9"/>
      <color theme="1"/>
      <name val="Arial"/>
      <family val="2"/>
    </font>
    <font>
      <sz val="10"/>
      <name val="Arial"/>
      <family val="2"/>
    </font>
    <font>
      <sz val="11"/>
      <color theme="1"/>
      <name val="Calibri"/>
      <family val="2"/>
      <scheme val="minor"/>
    </font>
    <font>
      <sz val="11"/>
      <color theme="1"/>
      <name val="Arial"/>
      <family val="2"/>
    </font>
    <font>
      <b/>
      <u/>
      <sz val="9"/>
      <color theme="1"/>
      <name val="Arial"/>
      <family val="2"/>
    </font>
    <font>
      <b/>
      <sz val="18"/>
      <name val="Arial"/>
      <family val="2"/>
    </font>
    <font>
      <sz val="11"/>
      <color indexed="8"/>
      <name val="Calibri"/>
      <family val="2"/>
    </font>
    <font>
      <b/>
      <sz val="22"/>
      <color rgb="FF000000"/>
      <name val="Arial"/>
      <family val="2"/>
    </font>
    <font>
      <sz val="7"/>
      <color rgb="FF000000"/>
      <name val="Arial"/>
      <family val="2"/>
    </font>
    <font>
      <sz val="7"/>
      <color rgb="FF37312C"/>
      <name val="Arial"/>
      <family val="2"/>
    </font>
    <font>
      <b/>
      <sz val="7"/>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8" fillId="0" borderId="0"/>
    <xf numFmtId="9"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9" fontId="9" fillId="0" borderId="0" applyFont="0" applyFill="0" applyBorder="0" applyAlignment="0" applyProtection="0"/>
    <xf numFmtId="167" fontId="9" fillId="0" borderId="0" applyFont="0" applyFill="0" applyBorder="0" applyAlignment="0" applyProtection="0"/>
    <xf numFmtId="167" fontId="13" fillId="0" borderId="0" applyFont="0" applyFill="0" applyBorder="0" applyAlignment="0" applyProtection="0"/>
    <xf numFmtId="0" fontId="8" fillId="0" borderId="0"/>
    <xf numFmtId="0" fontId="8" fillId="0" borderId="0"/>
  </cellStyleXfs>
  <cellXfs count="146">
    <xf numFmtId="0" fontId="0" fillId="0" borderId="0" xfId="0"/>
    <xf numFmtId="0" fontId="1" fillId="0" borderId="0" xfId="0" applyFont="1" applyAlignment="1">
      <alignment horizontal="left"/>
    </xf>
    <xf numFmtId="0" fontId="1" fillId="2" borderId="0" xfId="0" applyFont="1" applyFill="1"/>
    <xf numFmtId="0" fontId="2" fillId="2" borderId="0" xfId="0" applyFont="1" applyFill="1"/>
    <xf numFmtId="0" fontId="3"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5" fontId="2" fillId="2" borderId="0" xfId="0" applyNumberFormat="1" applyFont="1" applyFill="1"/>
    <xf numFmtId="165" fontId="1" fillId="2" borderId="0" xfId="0" applyNumberFormat="1" applyFont="1" applyFill="1" applyAlignment="1">
      <alignment vertical="center" wrapText="1"/>
    </xf>
    <xf numFmtId="165" fontId="2" fillId="0" borderId="0" xfId="0" applyNumberFormat="1" applyFont="1"/>
    <xf numFmtId="165" fontId="5" fillId="2" borderId="0" xfId="0" applyNumberFormat="1" applyFont="1" applyFill="1" applyAlignment="1">
      <alignment vertical="center" wrapText="1"/>
    </xf>
    <xf numFmtId="165" fontId="3" fillId="2" borderId="0" xfId="0" applyNumberFormat="1" applyFont="1" applyFill="1" applyAlignment="1">
      <alignment vertical="center" wrapText="1"/>
    </xf>
    <xf numFmtId="165" fontId="6" fillId="2" borderId="0" xfId="0" applyNumberFormat="1" applyFont="1" applyFill="1" applyAlignment="1">
      <alignment vertical="center" wrapText="1"/>
    </xf>
    <xf numFmtId="165" fontId="7" fillId="2" borderId="0" xfId="0" applyNumberFormat="1" applyFont="1" applyFill="1" applyAlignment="1">
      <alignment vertical="center" wrapText="1"/>
    </xf>
    <xf numFmtId="165" fontId="2" fillId="2" borderId="0" xfId="0" applyNumberFormat="1" applyFont="1" applyFill="1" applyAlignment="1">
      <alignment vertical="center" wrapText="1"/>
    </xf>
    <xf numFmtId="0" fontId="2" fillId="2" borderId="0" xfId="0" applyFont="1" applyFill="1" applyAlignment="1">
      <alignment vertical="center" wrapText="1"/>
    </xf>
    <xf numFmtId="0" fontId="2" fillId="2" borderId="0" xfId="0" applyFont="1" applyFill="1" applyBorder="1"/>
    <xf numFmtId="0" fontId="1" fillId="2" borderId="0" xfId="0" applyFont="1" applyFill="1" applyBorder="1" applyAlignment="1">
      <alignment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5" fontId="3" fillId="2" borderId="0" xfId="0" quotePrefix="1" applyNumberFormat="1" applyFont="1" applyFill="1" applyAlignment="1">
      <alignment vertical="center" wrapText="1"/>
    </xf>
    <xf numFmtId="165" fontId="2" fillId="2" borderId="0" xfId="0" applyNumberFormat="1" applyFont="1" applyFill="1" applyAlignment="1"/>
    <xf numFmtId="165" fontId="3" fillId="2" borderId="0" xfId="0" applyNumberFormat="1" applyFont="1" applyFill="1" applyAlignment="1">
      <alignment wrapText="1"/>
    </xf>
    <xf numFmtId="165" fontId="2" fillId="0" borderId="0" xfId="0" applyNumberFormat="1" applyFont="1" applyAlignment="1"/>
    <xf numFmtId="0" fontId="1" fillId="2" borderId="0" xfId="0" applyFont="1" applyFill="1" applyAlignment="1">
      <alignment horizontal="center"/>
    </xf>
    <xf numFmtId="165" fontId="5" fillId="0" borderId="0" xfId="0" applyNumberFormat="1" applyFont="1" applyFill="1" applyAlignment="1">
      <alignment horizontal="right" vertical="center" wrapText="1"/>
    </xf>
    <xf numFmtId="0" fontId="5" fillId="0" borderId="0" xfId="0" applyFont="1" applyFill="1" applyBorder="1" applyAlignment="1">
      <alignment horizontal="center" vertical="center" wrapText="1"/>
    </xf>
    <xf numFmtId="165"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xf numFmtId="0" fontId="5" fillId="0" borderId="1" xfId="0" applyFont="1" applyFill="1" applyBorder="1" applyAlignment="1">
      <alignment horizontal="center" vertical="center" wrapText="1"/>
    </xf>
    <xf numFmtId="0" fontId="3" fillId="0" borderId="0" xfId="0" applyFont="1" applyFill="1" applyBorder="1" applyAlignment="1">
      <alignment horizontal="right" vertical="center" wrapText="1"/>
    </xf>
    <xf numFmtId="165" fontId="5" fillId="0" borderId="4" xfId="0" applyNumberFormat="1" applyFont="1" applyFill="1" applyBorder="1" applyAlignment="1">
      <alignment vertical="center" wrapText="1"/>
    </xf>
    <xf numFmtId="165" fontId="5" fillId="0" borderId="0" xfId="0" applyNumberFormat="1" applyFont="1" applyFill="1" applyAlignment="1">
      <alignment vertical="center" wrapText="1"/>
    </xf>
    <xf numFmtId="165" fontId="3" fillId="0" borderId="4" xfId="0" applyNumberFormat="1" applyFont="1" applyFill="1" applyBorder="1" applyAlignment="1">
      <alignment vertical="center" wrapText="1"/>
    </xf>
    <xf numFmtId="165" fontId="3" fillId="0" borderId="0" xfId="0" applyNumberFormat="1" applyFont="1" applyFill="1" applyAlignment="1">
      <alignment vertical="center" wrapText="1"/>
    </xf>
    <xf numFmtId="0" fontId="5" fillId="0" borderId="0" xfId="0" applyFont="1" applyFill="1" applyAlignment="1">
      <alignment horizontal="right" vertical="center" wrapText="1"/>
    </xf>
    <xf numFmtId="0" fontId="4" fillId="0" borderId="0" xfId="0" applyFont="1" applyFill="1" applyBorder="1" applyAlignment="1">
      <alignment horizontal="center"/>
    </xf>
    <xf numFmtId="0" fontId="1" fillId="0" borderId="0" xfId="0" applyFont="1"/>
    <xf numFmtId="0" fontId="1" fillId="0" borderId="6" xfId="0" applyFont="1" applyBorder="1" applyAlignment="1">
      <alignment horizontal="center"/>
    </xf>
    <xf numFmtId="0" fontId="1" fillId="3" borderId="10" xfId="0" applyFont="1" applyFill="1" applyBorder="1" applyAlignment="1">
      <alignment horizontal="center" wrapText="1"/>
    </xf>
    <xf numFmtId="0" fontId="1" fillId="0" borderId="6" xfId="0" applyFont="1" applyBorder="1" applyAlignment="1">
      <alignment horizont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13" xfId="0" applyFont="1" applyBorder="1" applyAlignment="1">
      <alignment horizontal="center" wrapText="1"/>
    </xf>
    <xf numFmtId="0" fontId="2" fillId="0" borderId="12" xfId="0" applyFont="1" applyBorder="1" applyAlignment="1">
      <alignment horizontal="center" wrapText="1"/>
    </xf>
    <xf numFmtId="3" fontId="2" fillId="0" borderId="0" xfId="0" applyNumberFormat="1" applyFont="1"/>
    <xf numFmtId="0" fontId="2" fillId="0" borderId="3" xfId="0" applyFont="1" applyBorder="1"/>
    <xf numFmtId="0" fontId="2" fillId="0" borderId="4"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2" fillId="0" borderId="0" xfId="0" applyFont="1" applyFill="1"/>
    <xf numFmtId="0" fontId="2" fillId="3" borderId="0" xfId="0" applyFont="1" applyFill="1"/>
    <xf numFmtId="3" fontId="2" fillId="0" borderId="0" xfId="0" applyNumberFormat="1" applyFont="1" applyFill="1"/>
    <xf numFmtId="0" fontId="10" fillId="0" borderId="0" xfId="0" applyFont="1"/>
    <xf numFmtId="0" fontId="1" fillId="0" borderId="15" xfId="0" applyFont="1" applyBorder="1"/>
    <xf numFmtId="169" fontId="1" fillId="0" borderId="4" xfId="0" applyNumberFormat="1" applyFont="1" applyBorder="1" applyAlignment="1">
      <alignment horizontal="center" vertical="center"/>
    </xf>
    <xf numFmtId="169"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1" fillId="0" borderId="17" xfId="0" applyFont="1" applyBorder="1"/>
    <xf numFmtId="3" fontId="3" fillId="0" borderId="0" xfId="0" applyNumberFormat="1" applyFont="1" applyFill="1" applyBorder="1"/>
    <xf numFmtId="3" fontId="3" fillId="0" borderId="18" xfId="0" applyNumberFormat="1" applyFont="1" applyFill="1" applyBorder="1"/>
    <xf numFmtId="0" fontId="1" fillId="0" borderId="0" xfId="0" applyFont="1" applyBorder="1"/>
    <xf numFmtId="0" fontId="2" fillId="0" borderId="18" xfId="0" applyFont="1" applyBorder="1"/>
    <xf numFmtId="0" fontId="2" fillId="0" borderId="5" xfId="0" applyFont="1" applyFill="1" applyBorder="1" applyAlignment="1">
      <alignment horizontal="center" wrapText="1"/>
    </xf>
    <xf numFmtId="0" fontId="2" fillId="0" borderId="17" xfId="0" applyFont="1" applyFill="1" applyBorder="1" applyAlignment="1">
      <alignment horizontal="left" indent="1"/>
    </xf>
    <xf numFmtId="0" fontId="11" fillId="0" borderId="17" xfId="0" applyFont="1" applyFill="1" applyBorder="1"/>
    <xf numFmtId="0" fontId="2" fillId="0" borderId="19" xfId="0" applyFont="1" applyFill="1" applyBorder="1" applyAlignment="1">
      <alignment horizontal="left" indent="1"/>
    </xf>
    <xf numFmtId="165" fontId="3" fillId="0" borderId="0" xfId="0" applyNumberFormat="1" applyFont="1" applyFill="1" applyBorder="1" applyAlignment="1">
      <alignment horizontal="right" vertical="center" wrapText="1"/>
    </xf>
    <xf numFmtId="165" fontId="3" fillId="0" borderId="2" xfId="0" applyNumberFormat="1" applyFont="1" applyFill="1" applyBorder="1" applyAlignment="1">
      <alignment horizontal="right" vertical="center" wrapText="1"/>
    </xf>
    <xf numFmtId="165" fontId="2" fillId="0" borderId="0" xfId="0" applyNumberFormat="1" applyFont="1" applyFill="1"/>
    <xf numFmtId="165" fontId="5" fillId="0" borderId="2" xfId="0" applyNumberFormat="1" applyFont="1" applyFill="1" applyBorder="1" applyAlignment="1">
      <alignment horizontal="right" vertical="center" wrapText="1"/>
    </xf>
    <xf numFmtId="165" fontId="3" fillId="0" borderId="0" xfId="0" applyNumberFormat="1" applyFont="1" applyFill="1" applyBorder="1" applyAlignment="1">
      <alignment horizontal="right" wrapText="1"/>
    </xf>
    <xf numFmtId="165" fontId="5" fillId="0" borderId="1" xfId="0" applyNumberFormat="1" applyFont="1" applyFill="1" applyBorder="1" applyAlignment="1">
      <alignment horizontal="right" vertical="center" wrapText="1"/>
    </xf>
    <xf numFmtId="165" fontId="3" fillId="0" borderId="4" xfId="0" applyNumberFormat="1" applyFont="1" applyFill="1" applyBorder="1" applyAlignment="1">
      <alignment horizontal="right" vertical="center" wrapText="1"/>
    </xf>
    <xf numFmtId="165" fontId="5" fillId="0" borderId="3" xfId="0" applyNumberFormat="1" applyFont="1" applyFill="1" applyBorder="1" applyAlignment="1">
      <alignment horizontal="right" vertical="center" wrapText="1"/>
    </xf>
    <xf numFmtId="165" fontId="5" fillId="0" borderId="1" xfId="0" applyNumberFormat="1" applyFont="1" applyFill="1" applyBorder="1" applyAlignment="1">
      <alignment horizontal="right" wrapText="1"/>
    </xf>
    <xf numFmtId="169"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1" fillId="0" borderId="21" xfId="0" applyFont="1" applyBorder="1"/>
    <xf numFmtId="3" fontId="3" fillId="0" borderId="23" xfId="0" applyNumberFormat="1" applyFont="1" applyFill="1" applyBorder="1"/>
    <xf numFmtId="0" fontId="2" fillId="0" borderId="3" xfId="0" applyFont="1" applyFill="1" applyBorder="1"/>
    <xf numFmtId="0" fontId="2" fillId="0" borderId="0" xfId="0" applyFont="1" applyFill="1" applyAlignment="1">
      <alignment wrapText="1"/>
    </xf>
    <xf numFmtId="0" fontId="14" fillId="2" borderId="0" xfId="0" applyFont="1" applyFill="1" applyAlignment="1">
      <alignment wrapText="1"/>
    </xf>
    <xf numFmtId="0" fontId="15" fillId="2" borderId="0" xfId="0" applyFont="1" applyFill="1" applyAlignment="1">
      <alignment horizontal="justify" vertical="center" wrapText="1"/>
    </xf>
    <xf numFmtId="0" fontId="15" fillId="2"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Border="1" applyAlignment="1">
      <alignment horizontal="center"/>
    </xf>
    <xf numFmtId="17" fontId="2" fillId="0" borderId="0" xfId="0" applyNumberFormat="1" applyFont="1"/>
    <xf numFmtId="17" fontId="2" fillId="0" borderId="0" xfId="0" applyNumberFormat="1" applyFont="1" applyFill="1"/>
    <xf numFmtId="3" fontId="3" fillId="0" borderId="21" xfId="0" applyNumberFormat="1" applyFont="1" applyFill="1" applyBorder="1"/>
    <xf numFmtId="3" fontId="2" fillId="0" borderId="21" xfId="0" applyNumberFormat="1" applyFont="1" applyFill="1" applyBorder="1" applyAlignment="1">
      <alignment horizontal="right"/>
    </xf>
    <xf numFmtId="3" fontId="2" fillId="0" borderId="0" xfId="0" applyNumberFormat="1" applyFont="1" applyFill="1" applyBorder="1" applyAlignment="1">
      <alignment horizontal="right"/>
    </xf>
    <xf numFmtId="0" fontId="1" fillId="3" borderId="6" xfId="0" applyFont="1" applyFill="1" applyBorder="1" applyAlignment="1">
      <alignment horizontal="center" wrapText="1"/>
    </xf>
    <xf numFmtId="0" fontId="10" fillId="2" borderId="0" xfId="0" applyFont="1" applyFill="1" applyAlignment="1">
      <alignment wrapText="1"/>
    </xf>
    <xf numFmtId="168" fontId="2" fillId="0" borderId="0" xfId="7" applyNumberFormat="1" applyFont="1"/>
    <xf numFmtId="0" fontId="1" fillId="0" borderId="0" xfId="0" applyFont="1" applyAlignment="1">
      <alignment horizontal="center"/>
    </xf>
    <xf numFmtId="0" fontId="2" fillId="3" borderId="14" xfId="0" applyFont="1" applyFill="1" applyBorder="1" applyAlignment="1">
      <alignment horizontal="center" wrapText="1"/>
    </xf>
    <xf numFmtId="0" fontId="1" fillId="3" borderId="11" xfId="0" applyFont="1" applyFill="1" applyBorder="1" applyAlignment="1">
      <alignment horizontal="center"/>
    </xf>
    <xf numFmtId="10" fontId="2" fillId="3" borderId="0" xfId="0" applyNumberFormat="1" applyFont="1" applyFill="1" applyAlignment="1">
      <alignment horizontal="center"/>
    </xf>
    <xf numFmtId="10" fontId="1" fillId="3" borderId="0" xfId="0" applyNumberFormat="1" applyFont="1" applyFill="1" applyAlignment="1">
      <alignment horizontal="center"/>
    </xf>
    <xf numFmtId="10" fontId="1" fillId="0" borderId="0" xfId="0" applyNumberFormat="1" applyFont="1" applyAlignment="1">
      <alignment horizontal="center"/>
    </xf>
    <xf numFmtId="165" fontId="2" fillId="3" borderId="0" xfId="0" applyNumberFormat="1" applyFont="1" applyFill="1" applyAlignment="1">
      <alignment horizontal="center"/>
    </xf>
    <xf numFmtId="165" fontId="2" fillId="0" borderId="0" xfId="0" applyNumberFormat="1" applyFont="1" applyFill="1" applyAlignment="1">
      <alignment horizontal="center"/>
    </xf>
    <xf numFmtId="165" fontId="1" fillId="3" borderId="0" xfId="0" applyNumberFormat="1" applyFont="1" applyFill="1" applyAlignment="1">
      <alignment horizontal="center"/>
    </xf>
    <xf numFmtId="165" fontId="2" fillId="3" borderId="3" xfId="0" applyNumberFormat="1" applyFont="1" applyFill="1" applyBorder="1" applyAlignment="1">
      <alignment horizontal="center"/>
    </xf>
    <xf numFmtId="165" fontId="2" fillId="0" borderId="3" xfId="0" applyNumberFormat="1" applyFont="1" applyFill="1" applyBorder="1" applyAlignment="1">
      <alignment horizontal="center"/>
    </xf>
    <xf numFmtId="165" fontId="1" fillId="3" borderId="3" xfId="0" applyNumberFormat="1" applyFont="1" applyFill="1" applyBorder="1" applyAlignment="1">
      <alignment horizontal="center"/>
    </xf>
    <xf numFmtId="165" fontId="2" fillId="3" borderId="0" xfId="0" applyNumberFormat="1" applyFont="1" applyFill="1" applyBorder="1" applyAlignment="1">
      <alignment horizontal="center"/>
    </xf>
    <xf numFmtId="165" fontId="2" fillId="0" borderId="0" xfId="0" applyNumberFormat="1" applyFont="1" applyFill="1" applyBorder="1" applyAlignment="1">
      <alignment horizontal="center"/>
    </xf>
    <xf numFmtId="165" fontId="2" fillId="0" borderId="0" xfId="0" applyNumberFormat="1" applyFont="1" applyFill="1" applyAlignment="1">
      <alignment horizontal="center" vertical="center"/>
    </xf>
    <xf numFmtId="165" fontId="2" fillId="0" borderId="3" xfId="0" applyNumberFormat="1" applyFont="1" applyFill="1" applyBorder="1" applyAlignment="1">
      <alignment horizontal="center" vertical="center"/>
    </xf>
    <xf numFmtId="165" fontId="2"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2" fillId="3" borderId="3" xfId="0" applyNumberFormat="1" applyFont="1" applyFill="1" applyBorder="1" applyAlignment="1">
      <alignment horizontal="center" vertical="center"/>
    </xf>
    <xf numFmtId="165" fontId="1" fillId="3" borderId="3" xfId="0" applyNumberFormat="1" applyFont="1" applyFill="1" applyBorder="1" applyAlignment="1">
      <alignment horizontal="center" vertical="center"/>
    </xf>
    <xf numFmtId="165" fontId="2" fillId="3"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65" fontId="2" fillId="0" borderId="4" xfId="0" applyNumberFormat="1" applyFont="1" applyFill="1" applyBorder="1" applyAlignment="1">
      <alignment horizontal="center"/>
    </xf>
    <xf numFmtId="165" fontId="1" fillId="3" borderId="2" xfId="0" applyNumberFormat="1" applyFont="1" applyFill="1" applyBorder="1" applyAlignment="1">
      <alignment horizontal="center" vertical="center"/>
    </xf>
    <xf numFmtId="168" fontId="2" fillId="3" borderId="0" xfId="7" applyNumberFormat="1" applyFont="1" applyFill="1" applyBorder="1" applyAlignment="1">
      <alignment horizontal="center"/>
    </xf>
    <xf numFmtId="168" fontId="2" fillId="1" borderId="0" xfId="7" applyNumberFormat="1" applyFont="1" applyFill="1" applyBorder="1" applyAlignment="1">
      <alignment horizontal="center"/>
    </xf>
    <xf numFmtId="3" fontId="2" fillId="1" borderId="0" xfId="0" applyNumberFormat="1" applyFont="1" applyFill="1" applyBorder="1" applyAlignment="1">
      <alignment horizontal="center"/>
    </xf>
    <xf numFmtId="0" fontId="2" fillId="1" borderId="0" xfId="0" applyFont="1" applyFill="1" applyBorder="1" applyAlignment="1">
      <alignment horizontal="center"/>
    </xf>
    <xf numFmtId="168" fontId="1" fillId="3" borderId="0" xfId="7" applyNumberFormat="1" applyFont="1" applyFill="1" applyBorder="1" applyAlignment="1">
      <alignment horizontal="center"/>
    </xf>
    <xf numFmtId="168" fontId="2" fillId="0" borderId="0" xfId="7" applyNumberFormat="1" applyFont="1" applyAlignment="1">
      <alignment horizontal="center"/>
    </xf>
    <xf numFmtId="0" fontId="2" fillId="3" borderId="10" xfId="0" applyFont="1" applyFill="1" applyBorder="1" applyAlignment="1">
      <alignment horizontal="center"/>
    </xf>
    <xf numFmtId="165" fontId="3" fillId="0" borderId="22" xfId="0" applyNumberFormat="1" applyFont="1" applyFill="1" applyBorder="1" applyAlignment="1">
      <alignment horizontal="right" vertical="center" wrapText="1"/>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4" xfId="0" applyFont="1" applyFill="1" applyBorder="1" applyAlignment="1">
      <alignment horizontal="center" vertical="center"/>
    </xf>
    <xf numFmtId="0" fontId="4" fillId="2" borderId="0" xfId="0" applyFont="1" applyFill="1" applyBorder="1" applyAlignment="1">
      <alignment horizontal="center"/>
    </xf>
    <xf numFmtId="0" fontId="5" fillId="2" borderId="0" xfId="0"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cellXfs>
  <cellStyles count="12">
    <cellStyle name="=C:\WINNT35\SYSTEM32\COMMAND.COM 2" xfId="11" xr:uid="{00000000-0005-0000-0000-000000000000}"/>
    <cellStyle name="Comma [0] 2" xfId="6" xr:uid="{00000000-0005-0000-0000-000001000000}"/>
    <cellStyle name="Comma 2" xfId="5" xr:uid="{00000000-0005-0000-0000-000002000000}"/>
    <cellStyle name="Comma 3" xfId="8" xr:uid="{00000000-0005-0000-0000-000003000000}"/>
    <cellStyle name="Comma 5 2" xfId="9" xr:uid="{00000000-0005-0000-0000-000004000000}"/>
    <cellStyle name="Currency [0] 2" xfId="4" xr:uid="{00000000-0005-0000-0000-000005000000}"/>
    <cellStyle name="Currency 2" xfId="3" xr:uid="{00000000-0005-0000-0000-000006000000}"/>
    <cellStyle name="Normal" xfId="0" builtinId="0"/>
    <cellStyle name="Normal 2" xfId="1" xr:uid="{00000000-0005-0000-0000-000008000000}"/>
    <cellStyle name="Normal 3" xfId="10" xr:uid="{00000000-0005-0000-0000-000009000000}"/>
    <cellStyle name="Percent" xfId="7" builtinId="5"/>
    <cellStyle name="Percent 2"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6</xdr:row>
      <xdr:rowOff>57149</xdr:rowOff>
    </xdr:from>
    <xdr:to>
      <xdr:col>8</xdr:col>
      <xdr:colOff>514349</xdr:colOff>
      <xdr:row>9</xdr:row>
      <xdr:rowOff>66674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4" y="1200149"/>
          <a:ext cx="3514725"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4:L16"/>
  <sheetViews>
    <sheetView showGridLines="0" tabSelected="1" workbookViewId="0">
      <selection activeCell="A15" sqref="A15:L16"/>
    </sheetView>
  </sheetViews>
  <sheetFormatPr defaultColWidth="8.7109375" defaultRowHeight="14.25" x14ac:dyDescent="0.2"/>
  <cols>
    <col min="1" max="16384" width="8.7109375" style="59"/>
  </cols>
  <sheetData>
    <row r="14" spans="1:12" ht="15" thickBot="1" x14ac:dyDescent="0.25"/>
    <row r="15" spans="1:12" ht="15" customHeight="1" x14ac:dyDescent="0.2">
      <c r="A15" s="135" t="s">
        <v>174</v>
      </c>
      <c r="B15" s="136"/>
      <c r="C15" s="136"/>
      <c r="D15" s="136"/>
      <c r="E15" s="136"/>
      <c r="F15" s="136"/>
      <c r="G15" s="136"/>
      <c r="H15" s="136"/>
      <c r="I15" s="136"/>
      <c r="J15" s="136"/>
      <c r="K15" s="136"/>
      <c r="L15" s="137"/>
    </row>
    <row r="16" spans="1:12" ht="15" thickBot="1" x14ac:dyDescent="0.25">
      <c r="A16" s="138"/>
      <c r="B16" s="139"/>
      <c r="C16" s="139"/>
      <c r="D16" s="139"/>
      <c r="E16" s="139"/>
      <c r="F16" s="139"/>
      <c r="G16" s="139"/>
      <c r="H16" s="139"/>
      <c r="I16" s="139"/>
      <c r="J16" s="139"/>
      <c r="K16" s="139"/>
      <c r="L16" s="140"/>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B13"/>
  <sheetViews>
    <sheetView workbookViewId="0"/>
  </sheetViews>
  <sheetFormatPr defaultColWidth="8.7109375" defaultRowHeight="14.25" x14ac:dyDescent="0.2"/>
  <cols>
    <col min="1" max="1" width="5.28515625" style="101" customWidth="1"/>
    <col min="2" max="2" width="111.42578125" style="101" customWidth="1"/>
    <col min="3" max="3" width="8.7109375" style="101" customWidth="1"/>
    <col min="4" max="16384" width="8.7109375" style="101"/>
  </cols>
  <sheetData>
    <row r="2" spans="2:2" ht="27.75" x14ac:dyDescent="0.4">
      <c r="B2" s="90" t="s">
        <v>146</v>
      </c>
    </row>
    <row r="3" spans="2:2" ht="9" customHeight="1" x14ac:dyDescent="0.2"/>
    <row r="4" spans="2:2" ht="18" x14ac:dyDescent="0.2">
      <c r="B4" s="91" t="s">
        <v>141</v>
      </c>
    </row>
    <row r="5" spans="2:2" ht="63" x14ac:dyDescent="0.2">
      <c r="B5" s="91" t="s">
        <v>142</v>
      </c>
    </row>
    <row r="6" spans="2:2" ht="9" customHeight="1" x14ac:dyDescent="0.2">
      <c r="B6" s="91"/>
    </row>
    <row r="7" spans="2:2" x14ac:dyDescent="0.2">
      <c r="B7" s="93" t="s">
        <v>143</v>
      </c>
    </row>
    <row r="8" spans="2:2" ht="18" x14ac:dyDescent="0.2">
      <c r="B8" s="92" t="s">
        <v>144</v>
      </c>
    </row>
    <row r="9" spans="2:2" ht="5.45" customHeight="1" x14ac:dyDescent="0.2">
      <c r="B9" s="92"/>
    </row>
    <row r="10" spans="2:2" ht="17.45" customHeight="1" x14ac:dyDescent="0.2">
      <c r="B10" s="91" t="s">
        <v>145</v>
      </c>
    </row>
    <row r="12" spans="2:2" x14ac:dyDescent="0.2">
      <c r="B12" s="93" t="s">
        <v>147</v>
      </c>
    </row>
    <row r="13" spans="2:2" ht="18" x14ac:dyDescent="0.2">
      <c r="B13" s="92" t="s">
        <v>168</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64"/>
  <sheetViews>
    <sheetView showGridLines="0" zoomScaleNormal="100" workbookViewId="0">
      <pane xSplit="2" ySplit="5" topLeftCell="C6" activePane="bottomRight" state="frozenSplit"/>
      <selection pane="topRight" activeCell="C1" sqref="C1"/>
      <selection pane="bottomLeft" activeCell="A6" sqref="A6"/>
      <selection pane="bottomRight"/>
    </sheetView>
  </sheetViews>
  <sheetFormatPr defaultColWidth="56.28515625" defaultRowHeight="12" x14ac:dyDescent="0.2"/>
  <cols>
    <col min="1" max="1" width="6" style="3" customWidth="1"/>
    <col min="2" max="2" width="50.7109375" style="21" bestFit="1" customWidth="1"/>
    <col min="3" max="3" width="10.7109375" style="32" customWidth="1"/>
    <col min="4" max="4" width="7" style="4" bestFit="1" customWidth="1"/>
    <col min="5" max="5" width="10.7109375" style="6" customWidth="1"/>
    <col min="6" max="6" width="11.5703125" style="6" customWidth="1"/>
    <col min="7" max="16384" width="56.28515625" style="6"/>
  </cols>
  <sheetData>
    <row r="1" spans="1:4" x14ac:dyDescent="0.2">
      <c r="A1" s="2" t="s">
        <v>0</v>
      </c>
    </row>
    <row r="2" spans="1:4" x14ac:dyDescent="0.2">
      <c r="A2" s="2" t="s">
        <v>1</v>
      </c>
    </row>
    <row r="3" spans="1:4" s="5" customFormat="1" ht="11.25" customHeight="1" x14ac:dyDescent="0.2">
      <c r="A3" s="7"/>
      <c r="B3" s="22"/>
      <c r="C3" s="141"/>
      <c r="D3" s="141"/>
    </row>
    <row r="4" spans="1:4" s="5" customFormat="1" ht="11.45" customHeight="1" x14ac:dyDescent="0.2">
      <c r="A4" s="7"/>
      <c r="B4" s="22"/>
      <c r="C4" s="40"/>
      <c r="D4" s="94"/>
    </row>
    <row r="5" spans="1:4" s="20" customFormat="1" ht="24" x14ac:dyDescent="0.2">
      <c r="A5" s="18"/>
      <c r="B5" s="19"/>
      <c r="C5" s="29" t="s">
        <v>175</v>
      </c>
      <c r="D5" s="29" t="s">
        <v>164</v>
      </c>
    </row>
    <row r="6" spans="1:4" s="11" customFormat="1" x14ac:dyDescent="0.2">
      <c r="A6" s="9"/>
      <c r="B6" s="10"/>
      <c r="C6" s="28"/>
      <c r="D6" s="28"/>
    </row>
    <row r="7" spans="1:4" s="11" customFormat="1" x14ac:dyDescent="0.2">
      <c r="A7" s="9"/>
      <c r="B7" s="12" t="s">
        <v>2</v>
      </c>
      <c r="C7" s="30"/>
      <c r="D7" s="30"/>
    </row>
    <row r="8" spans="1:4" s="11" customFormat="1" x14ac:dyDescent="0.2">
      <c r="A8" s="9"/>
      <c r="B8" s="13" t="s">
        <v>100</v>
      </c>
      <c r="C8" s="30">
        <v>2643</v>
      </c>
      <c r="D8" s="30">
        <v>2249</v>
      </c>
    </row>
    <row r="9" spans="1:4" s="11" customFormat="1" x14ac:dyDescent="0.2">
      <c r="A9" s="9"/>
      <c r="B9" s="13" t="s">
        <v>129</v>
      </c>
      <c r="C9" s="30">
        <v>1435</v>
      </c>
      <c r="D9" s="30">
        <v>989</v>
      </c>
    </row>
    <row r="10" spans="1:4" s="11" customFormat="1" x14ac:dyDescent="0.2">
      <c r="A10" s="9"/>
      <c r="B10" s="13" t="s">
        <v>62</v>
      </c>
      <c r="C10" s="30">
        <v>88</v>
      </c>
      <c r="D10" s="30">
        <v>60</v>
      </c>
    </row>
    <row r="11" spans="1:4" s="11" customFormat="1" x14ac:dyDescent="0.2">
      <c r="A11" s="9"/>
      <c r="B11" s="12" t="s">
        <v>101</v>
      </c>
      <c r="C11" s="78">
        <v>4166</v>
      </c>
      <c r="D11" s="78">
        <v>3298</v>
      </c>
    </row>
    <row r="12" spans="1:4" s="11" customFormat="1" x14ac:dyDescent="0.2">
      <c r="A12" s="9"/>
      <c r="B12" s="13"/>
      <c r="C12" s="30"/>
      <c r="D12" s="30"/>
    </row>
    <row r="13" spans="1:4" s="11" customFormat="1" x14ac:dyDescent="0.2">
      <c r="A13" s="9"/>
      <c r="B13" s="12" t="s">
        <v>3</v>
      </c>
      <c r="C13" s="28"/>
      <c r="D13" s="28"/>
    </row>
    <row r="14" spans="1:4" s="11" customFormat="1" x14ac:dyDescent="0.2">
      <c r="A14" s="9"/>
      <c r="B14" s="13" t="s">
        <v>4</v>
      </c>
      <c r="C14" s="30">
        <v>-230</v>
      </c>
      <c r="D14" s="30">
        <v>-200</v>
      </c>
    </row>
    <row r="15" spans="1:4" s="11" customFormat="1" x14ac:dyDescent="0.2">
      <c r="A15" s="9"/>
      <c r="B15" s="13" t="s">
        <v>5</v>
      </c>
      <c r="C15" s="30">
        <v>-373</v>
      </c>
      <c r="D15" s="30">
        <v>-326</v>
      </c>
    </row>
    <row r="16" spans="1:4" s="11" customFormat="1" x14ac:dyDescent="0.2">
      <c r="A16" s="9"/>
      <c r="B16" s="13" t="s">
        <v>6</v>
      </c>
      <c r="C16" s="30">
        <v>-1435</v>
      </c>
      <c r="D16" s="30">
        <v>-989</v>
      </c>
    </row>
    <row r="17" spans="1:5" s="11" customFormat="1" x14ac:dyDescent="0.2">
      <c r="A17" s="9"/>
      <c r="B17" s="13" t="s">
        <v>7</v>
      </c>
      <c r="C17" s="30">
        <v>-25</v>
      </c>
      <c r="D17" s="30">
        <v>-21</v>
      </c>
    </row>
    <row r="18" spans="1:5" s="11" customFormat="1" x14ac:dyDescent="0.2">
      <c r="A18" s="9"/>
      <c r="B18" s="13" t="s">
        <v>130</v>
      </c>
      <c r="C18" s="75">
        <v>-107</v>
      </c>
      <c r="D18" s="75">
        <v>-113</v>
      </c>
    </row>
    <row r="19" spans="1:5" s="11" customFormat="1" x14ac:dyDescent="0.2">
      <c r="A19" s="9"/>
      <c r="B19" s="12" t="s">
        <v>8</v>
      </c>
      <c r="C19" s="78">
        <v>-2170</v>
      </c>
      <c r="D19" s="78">
        <v>-1649</v>
      </c>
    </row>
    <row r="20" spans="1:5" s="11" customFormat="1" x14ac:dyDescent="0.2">
      <c r="A20" s="9"/>
      <c r="B20" s="13"/>
      <c r="C20" s="30"/>
      <c r="D20" s="30"/>
    </row>
    <row r="21" spans="1:5" s="11" customFormat="1" ht="24" x14ac:dyDescent="0.2">
      <c r="A21" s="9"/>
      <c r="B21" s="12" t="s">
        <v>127</v>
      </c>
      <c r="C21" s="83">
        <f>SUM(C8:C10,C19)</f>
        <v>1996</v>
      </c>
      <c r="D21" s="83">
        <f>SUM(D8:D10,D19)</f>
        <v>1649</v>
      </c>
      <c r="E21" s="77"/>
    </row>
    <row r="22" spans="1:5" s="11" customFormat="1" x14ac:dyDescent="0.2">
      <c r="A22" s="9"/>
      <c r="B22" s="13"/>
      <c r="C22" s="30"/>
      <c r="D22" s="30"/>
    </row>
    <row r="23" spans="1:5" s="11" customFormat="1" x14ac:dyDescent="0.2">
      <c r="A23" s="9"/>
      <c r="B23" s="13" t="s">
        <v>9</v>
      </c>
      <c r="C23" s="30">
        <v>-882</v>
      </c>
      <c r="D23" s="30">
        <v>-594</v>
      </c>
    </row>
    <row r="24" spans="1:5" s="11" customFormat="1" x14ac:dyDescent="0.2">
      <c r="A24" s="9"/>
      <c r="B24" s="13" t="s">
        <v>10</v>
      </c>
      <c r="C24" s="75">
        <v>-113</v>
      </c>
      <c r="D24" s="75">
        <v>-77</v>
      </c>
    </row>
    <row r="25" spans="1:5" s="11" customFormat="1" x14ac:dyDescent="0.2">
      <c r="A25" s="9"/>
      <c r="B25" s="12" t="s">
        <v>11</v>
      </c>
      <c r="C25" s="78">
        <v>-995</v>
      </c>
      <c r="D25" s="78">
        <v>-671</v>
      </c>
    </row>
    <row r="26" spans="1:5" s="11" customFormat="1" x14ac:dyDescent="0.2">
      <c r="A26" s="9"/>
      <c r="B26" s="13"/>
      <c r="C26" s="30"/>
      <c r="D26" s="30"/>
    </row>
    <row r="27" spans="1:5" s="11" customFormat="1" x14ac:dyDescent="0.2">
      <c r="A27" s="9"/>
      <c r="B27" s="13" t="s">
        <v>76</v>
      </c>
      <c r="C27" s="77">
        <v>118</v>
      </c>
      <c r="D27" s="77">
        <v>97</v>
      </c>
    </row>
    <row r="28" spans="1:5" s="11" customFormat="1" x14ac:dyDescent="0.2">
      <c r="A28" s="9"/>
      <c r="B28" s="13" t="s">
        <v>77</v>
      </c>
      <c r="C28" s="77">
        <v>-983</v>
      </c>
      <c r="D28" s="77">
        <v>-819</v>
      </c>
    </row>
    <row r="29" spans="1:5" s="11" customFormat="1" x14ac:dyDescent="0.2">
      <c r="A29" s="9"/>
      <c r="B29" s="12" t="s">
        <v>12</v>
      </c>
      <c r="C29" s="78">
        <f>SUM(C27:C28)</f>
        <v>-865</v>
      </c>
      <c r="D29" s="78">
        <f>SUM(D27:D28)</f>
        <v>-722</v>
      </c>
    </row>
    <row r="30" spans="1:5" s="11" customFormat="1" x14ac:dyDescent="0.2">
      <c r="A30" s="9"/>
      <c r="B30" s="13"/>
    </row>
    <row r="31" spans="1:5" s="11" customFormat="1" x14ac:dyDescent="0.2">
      <c r="A31" s="9"/>
      <c r="B31" s="13" t="s">
        <v>131</v>
      </c>
      <c r="C31" s="75">
        <v>-334</v>
      </c>
      <c r="D31" s="75">
        <v>33</v>
      </c>
    </row>
    <row r="32" spans="1:5" s="11" customFormat="1" x14ac:dyDescent="0.2">
      <c r="A32" s="9"/>
      <c r="B32" s="13" t="s">
        <v>176</v>
      </c>
      <c r="C32" s="75">
        <v>228</v>
      </c>
      <c r="D32" s="75">
        <v>0</v>
      </c>
    </row>
    <row r="33" spans="1:4" s="11" customFormat="1" x14ac:dyDescent="0.2">
      <c r="A33" s="9"/>
      <c r="B33" s="12" t="s">
        <v>149</v>
      </c>
      <c r="C33" s="78">
        <f>SUM(C21,C25,C29,C31:C32)</f>
        <v>30</v>
      </c>
      <c r="D33" s="78">
        <f>SUM(D21,D25,D29,D31)</f>
        <v>289</v>
      </c>
    </row>
    <row r="34" spans="1:4" s="11" customFormat="1" x14ac:dyDescent="0.2">
      <c r="A34" s="9"/>
      <c r="B34" s="13"/>
      <c r="C34" s="30"/>
      <c r="D34" s="30"/>
    </row>
    <row r="35" spans="1:4" s="11" customFormat="1" x14ac:dyDescent="0.2">
      <c r="A35" s="9"/>
      <c r="B35" s="13" t="s">
        <v>150</v>
      </c>
      <c r="C35" s="75">
        <v>140</v>
      </c>
      <c r="D35" s="75">
        <v>179</v>
      </c>
    </row>
    <row r="36" spans="1:4" s="11" customFormat="1" x14ac:dyDescent="0.2">
      <c r="A36" s="9"/>
      <c r="B36" s="12" t="s">
        <v>151</v>
      </c>
      <c r="C36" s="78">
        <v>170</v>
      </c>
      <c r="D36" s="78">
        <v>468</v>
      </c>
    </row>
    <row r="37" spans="1:4" s="11" customFormat="1" x14ac:dyDescent="0.2">
      <c r="A37" s="9"/>
      <c r="B37" s="12"/>
      <c r="C37" s="30"/>
      <c r="D37" s="30"/>
    </row>
    <row r="38" spans="1:4" s="11" customFormat="1" x14ac:dyDescent="0.2">
      <c r="A38" s="9"/>
      <c r="B38" s="13" t="s">
        <v>132</v>
      </c>
      <c r="C38" s="30"/>
      <c r="D38" s="30"/>
    </row>
    <row r="39" spans="1:4" s="11" customFormat="1" x14ac:dyDescent="0.2">
      <c r="A39" s="9"/>
      <c r="B39" s="13" t="s">
        <v>13</v>
      </c>
      <c r="C39" s="30"/>
      <c r="D39" s="30"/>
    </row>
    <row r="40" spans="1:4" s="11" customFormat="1" x14ac:dyDescent="0.2">
      <c r="A40" s="9"/>
      <c r="B40" s="23" t="s">
        <v>19</v>
      </c>
      <c r="C40" s="30">
        <v>-40</v>
      </c>
      <c r="D40" s="30">
        <v>-153</v>
      </c>
    </row>
    <row r="41" spans="1:4" s="11" customFormat="1" x14ac:dyDescent="0.2">
      <c r="A41" s="9"/>
      <c r="B41" s="23" t="s">
        <v>20</v>
      </c>
      <c r="C41" s="30">
        <v>211</v>
      </c>
      <c r="D41" s="30">
        <v>638</v>
      </c>
    </row>
    <row r="42" spans="1:4" s="11" customFormat="1" x14ac:dyDescent="0.2">
      <c r="A42" s="9"/>
      <c r="B42" s="13"/>
      <c r="C42" s="76">
        <v>171</v>
      </c>
      <c r="D42" s="76">
        <v>485</v>
      </c>
    </row>
    <row r="43" spans="1:4" s="26" customFormat="1" ht="22.15" customHeight="1" x14ac:dyDescent="0.2">
      <c r="A43" s="24"/>
      <c r="B43" s="25" t="s">
        <v>133</v>
      </c>
      <c r="C43" s="79">
        <v>-1</v>
      </c>
      <c r="D43" s="79">
        <v>-17</v>
      </c>
    </row>
    <row r="44" spans="1:4" s="11" customFormat="1" ht="12.75" thickBot="1" x14ac:dyDescent="0.25">
      <c r="A44" s="9"/>
      <c r="B44" s="14"/>
      <c r="C44" s="82">
        <v>170</v>
      </c>
      <c r="D44" s="82">
        <v>468</v>
      </c>
    </row>
    <row r="45" spans="1:4" s="11" customFormat="1" x14ac:dyDescent="0.2">
      <c r="A45" s="9"/>
      <c r="B45" s="10"/>
      <c r="C45" s="30"/>
      <c r="D45" s="30"/>
    </row>
    <row r="46" spans="1:4" s="11" customFormat="1" x14ac:dyDescent="0.2">
      <c r="A46" s="9"/>
      <c r="B46" s="10" t="s">
        <v>14</v>
      </c>
      <c r="C46" s="30"/>
      <c r="D46" s="30"/>
    </row>
    <row r="47" spans="1:4" s="11" customFormat="1" x14ac:dyDescent="0.2">
      <c r="A47" s="9"/>
      <c r="B47" s="15" t="s">
        <v>152</v>
      </c>
      <c r="C47" s="30"/>
      <c r="D47" s="30"/>
    </row>
    <row r="48" spans="1:4" s="11" customFormat="1" x14ac:dyDescent="0.2">
      <c r="A48" s="9"/>
      <c r="B48" s="16" t="s">
        <v>15</v>
      </c>
      <c r="C48" s="30">
        <v>-181</v>
      </c>
      <c r="D48" s="30">
        <v>-123</v>
      </c>
    </row>
    <row r="49" spans="1:4" s="11" customFormat="1" ht="24" x14ac:dyDescent="0.2">
      <c r="A49" s="9"/>
      <c r="B49" s="16" t="s">
        <v>21</v>
      </c>
      <c r="C49" s="30">
        <v>-74</v>
      </c>
      <c r="D49" s="30">
        <v>1</v>
      </c>
    </row>
    <row r="50" spans="1:4" s="11" customFormat="1" x14ac:dyDescent="0.2">
      <c r="A50" s="9"/>
      <c r="B50" s="16" t="s">
        <v>148</v>
      </c>
      <c r="C50" s="30">
        <v>2</v>
      </c>
      <c r="D50" s="30">
        <v>1</v>
      </c>
    </row>
    <row r="51" spans="1:4" s="11" customFormat="1" ht="24" x14ac:dyDescent="0.2">
      <c r="A51" s="9"/>
      <c r="B51" s="16" t="s">
        <v>163</v>
      </c>
      <c r="C51" s="75">
        <v>-12</v>
      </c>
      <c r="D51" s="75">
        <v>-22</v>
      </c>
    </row>
    <row r="52" spans="1:4" s="11" customFormat="1" x14ac:dyDescent="0.2">
      <c r="A52" s="9"/>
      <c r="B52" s="10" t="s">
        <v>153</v>
      </c>
      <c r="C52" s="78">
        <v>-265</v>
      </c>
      <c r="D52" s="78">
        <v>-143</v>
      </c>
    </row>
    <row r="53" spans="1:4" s="11" customFormat="1" x14ac:dyDescent="0.2">
      <c r="A53" s="9"/>
      <c r="B53" s="10" t="s">
        <v>154</v>
      </c>
      <c r="C53" s="78">
        <v>-95</v>
      </c>
      <c r="D53" s="78">
        <v>325</v>
      </c>
    </row>
    <row r="54" spans="1:4" s="11" customFormat="1" x14ac:dyDescent="0.2">
      <c r="A54" s="9"/>
      <c r="B54" s="15"/>
      <c r="C54" s="30"/>
      <c r="D54" s="30"/>
    </row>
    <row r="55" spans="1:4" s="11" customFormat="1" ht="24" x14ac:dyDescent="0.2">
      <c r="A55" s="9"/>
      <c r="B55" s="10" t="s">
        <v>155</v>
      </c>
      <c r="C55" s="30"/>
      <c r="D55" s="30"/>
    </row>
    <row r="56" spans="1:4" s="11" customFormat="1" x14ac:dyDescent="0.2">
      <c r="A56" s="9"/>
      <c r="B56" s="16" t="s">
        <v>16</v>
      </c>
    </row>
    <row r="57" spans="1:4" s="11" customFormat="1" x14ac:dyDescent="0.2">
      <c r="A57" s="9"/>
      <c r="B57" s="23" t="s">
        <v>19</v>
      </c>
      <c r="C57" s="30">
        <v>-81</v>
      </c>
      <c r="D57" s="30">
        <v>-200</v>
      </c>
    </row>
    <row r="58" spans="1:4" s="11" customFormat="1" x14ac:dyDescent="0.2">
      <c r="A58" s="9"/>
      <c r="B58" s="23" t="s">
        <v>20</v>
      </c>
      <c r="C58" s="30">
        <v>16</v>
      </c>
      <c r="D58" s="30">
        <v>571</v>
      </c>
    </row>
    <row r="59" spans="1:4" s="11" customFormat="1" x14ac:dyDescent="0.2">
      <c r="A59" s="9"/>
      <c r="B59" s="16" t="s">
        <v>133</v>
      </c>
      <c r="C59" s="75">
        <v>-30</v>
      </c>
      <c r="D59" s="75">
        <v>-46</v>
      </c>
    </row>
    <row r="60" spans="1:4" s="11" customFormat="1" x14ac:dyDescent="0.2">
      <c r="A60" s="9"/>
      <c r="B60" s="16"/>
      <c r="C60" s="78">
        <v>-95</v>
      </c>
      <c r="D60" s="78">
        <v>325</v>
      </c>
    </row>
    <row r="61" spans="1:4" x14ac:dyDescent="0.2">
      <c r="B61" s="17"/>
      <c r="C61" s="39"/>
      <c r="D61" s="31"/>
    </row>
    <row r="62" spans="1:4" x14ac:dyDescent="0.2">
      <c r="B62" s="17"/>
    </row>
    <row r="63" spans="1:4" x14ac:dyDescent="0.2">
      <c r="B63" s="17"/>
    </row>
    <row r="64" spans="1:4" x14ac:dyDescent="0.2">
      <c r="B64" s="17"/>
    </row>
  </sheetData>
  <mergeCells count="1">
    <mergeCell ref="C3:D3"/>
  </mergeCells>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63"/>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8.7109375" defaultRowHeight="12" x14ac:dyDescent="0.2"/>
  <cols>
    <col min="1" max="1" width="7" style="6" customWidth="1"/>
    <col min="2" max="2" width="38.28515625" style="6" customWidth="1"/>
    <col min="3" max="3" width="7.28515625" style="6" bestFit="1" customWidth="1"/>
    <col min="4" max="4" width="7.28515625" style="56" bestFit="1" customWidth="1"/>
    <col min="5" max="5" width="8.7109375" style="6"/>
    <col min="6" max="6" width="10.42578125" style="6" bestFit="1" customWidth="1"/>
    <col min="7" max="16384" width="8.7109375" style="6"/>
  </cols>
  <sheetData>
    <row r="1" spans="1:4" x14ac:dyDescent="0.2">
      <c r="A1" s="2" t="s">
        <v>0</v>
      </c>
      <c r="B1" s="3"/>
      <c r="C1" s="4"/>
      <c r="D1" s="32"/>
    </row>
    <row r="2" spans="1:4" x14ac:dyDescent="0.2">
      <c r="A2" s="2" t="s">
        <v>22</v>
      </c>
      <c r="B2" s="3"/>
      <c r="C2" s="4"/>
      <c r="D2" s="32"/>
    </row>
    <row r="3" spans="1:4" x14ac:dyDescent="0.2">
      <c r="A3" s="27"/>
      <c r="B3" s="27"/>
      <c r="C3" s="142"/>
      <c r="D3" s="142"/>
    </row>
    <row r="4" spans="1:4" ht="14.45" customHeight="1" x14ac:dyDescent="0.2">
      <c r="A4" s="3"/>
      <c r="B4" s="3"/>
      <c r="C4" s="4"/>
      <c r="D4" s="32"/>
    </row>
    <row r="5" spans="1:4" ht="24" x14ac:dyDescent="0.2">
      <c r="A5" s="3"/>
      <c r="B5" s="8"/>
      <c r="C5" s="33" t="s">
        <v>175</v>
      </c>
      <c r="D5" s="33" t="s">
        <v>164</v>
      </c>
    </row>
    <row r="6" spans="1:4" x14ac:dyDescent="0.2">
      <c r="A6" s="3"/>
      <c r="B6" s="8" t="s">
        <v>23</v>
      </c>
      <c r="C6" s="34"/>
      <c r="D6" s="34"/>
    </row>
    <row r="7" spans="1:4" x14ac:dyDescent="0.2">
      <c r="A7" s="3"/>
      <c r="B7" s="8" t="s">
        <v>24</v>
      </c>
      <c r="C7" s="31"/>
      <c r="D7" s="31"/>
    </row>
    <row r="8" spans="1:4" x14ac:dyDescent="0.2">
      <c r="A8" s="3"/>
      <c r="B8" s="17" t="s">
        <v>25</v>
      </c>
      <c r="C8" s="30">
        <v>1630</v>
      </c>
      <c r="D8" s="30">
        <v>1130</v>
      </c>
    </row>
    <row r="9" spans="1:4" x14ac:dyDescent="0.2">
      <c r="A9" s="3"/>
      <c r="B9" s="17" t="s">
        <v>26</v>
      </c>
      <c r="C9" s="30">
        <v>285</v>
      </c>
      <c r="D9" s="30">
        <v>444</v>
      </c>
    </row>
    <row r="10" spans="1:4" x14ac:dyDescent="0.2">
      <c r="A10" s="3"/>
      <c r="B10" s="17" t="s">
        <v>27</v>
      </c>
      <c r="C10" s="30">
        <v>10</v>
      </c>
      <c r="D10" s="30">
        <v>21</v>
      </c>
    </row>
    <row r="11" spans="1:4" x14ac:dyDescent="0.2">
      <c r="A11" s="3"/>
      <c r="B11" s="17" t="s">
        <v>31</v>
      </c>
      <c r="C11" s="30">
        <v>0</v>
      </c>
      <c r="D11" s="30">
        <v>226</v>
      </c>
    </row>
    <row r="12" spans="1:4" x14ac:dyDescent="0.2">
      <c r="A12" s="3"/>
      <c r="B12" s="8" t="s">
        <v>28</v>
      </c>
      <c r="C12" s="78">
        <f>SUM(C8:C11)</f>
        <v>1925</v>
      </c>
      <c r="D12" s="78">
        <f>SUM(D8:D11)</f>
        <v>1821</v>
      </c>
    </row>
    <row r="13" spans="1:4" x14ac:dyDescent="0.2">
      <c r="A13" s="3"/>
      <c r="B13" s="17"/>
      <c r="C13" s="30"/>
      <c r="D13" s="30"/>
    </row>
    <row r="14" spans="1:4" x14ac:dyDescent="0.2">
      <c r="A14" s="3"/>
      <c r="B14" s="8" t="s">
        <v>29</v>
      </c>
      <c r="C14" s="30"/>
      <c r="D14" s="30"/>
    </row>
    <row r="15" spans="1:4" x14ac:dyDescent="0.2">
      <c r="A15" s="3"/>
      <c r="B15" s="17" t="s">
        <v>30</v>
      </c>
      <c r="C15" s="30">
        <v>3614</v>
      </c>
      <c r="D15" s="30">
        <v>474</v>
      </c>
    </row>
    <row r="16" spans="1:4" x14ac:dyDescent="0.2">
      <c r="A16" s="3"/>
      <c r="B16" s="17" t="s">
        <v>177</v>
      </c>
      <c r="C16" s="30">
        <v>1193</v>
      </c>
      <c r="D16" s="30">
        <v>0</v>
      </c>
    </row>
    <row r="17" spans="1:14" x14ac:dyDescent="0.2">
      <c r="A17" s="3"/>
      <c r="B17" s="17" t="s">
        <v>31</v>
      </c>
      <c r="C17" s="30">
        <v>0</v>
      </c>
      <c r="D17" s="30">
        <v>806</v>
      </c>
    </row>
    <row r="18" spans="1:14" x14ac:dyDescent="0.2">
      <c r="A18" s="3"/>
      <c r="B18" s="17" t="s">
        <v>27</v>
      </c>
      <c r="C18" s="30">
        <v>293</v>
      </c>
      <c r="D18" s="30">
        <v>217</v>
      </c>
    </row>
    <row r="19" spans="1:14" x14ac:dyDescent="0.2">
      <c r="A19" s="3"/>
      <c r="B19" s="17" t="s">
        <v>32</v>
      </c>
      <c r="C19" s="30">
        <v>414</v>
      </c>
      <c r="D19" s="30">
        <v>374</v>
      </c>
    </row>
    <row r="20" spans="1:14" x14ac:dyDescent="0.2">
      <c r="A20" s="3"/>
      <c r="B20" s="17" t="s">
        <v>165</v>
      </c>
      <c r="C20" s="30">
        <v>341</v>
      </c>
      <c r="D20" s="30">
        <v>323</v>
      </c>
    </row>
    <row r="21" spans="1:14" x14ac:dyDescent="0.2">
      <c r="A21" s="3"/>
      <c r="B21" s="17" t="s">
        <v>33</v>
      </c>
      <c r="C21" s="30">
        <v>1107</v>
      </c>
      <c r="D21" s="30">
        <v>1021</v>
      </c>
    </row>
    <row r="22" spans="1:14" x14ac:dyDescent="0.2">
      <c r="A22" s="3"/>
      <c r="B22" s="17" t="s">
        <v>178</v>
      </c>
      <c r="C22" s="30">
        <v>466</v>
      </c>
      <c r="D22" s="30">
        <v>466</v>
      </c>
    </row>
    <row r="23" spans="1:14" x14ac:dyDescent="0.2">
      <c r="A23" s="3"/>
      <c r="B23" s="17" t="s">
        <v>179</v>
      </c>
      <c r="C23" s="75">
        <v>26604</v>
      </c>
      <c r="D23" s="75">
        <v>20938</v>
      </c>
    </row>
    <row r="24" spans="1:14" x14ac:dyDescent="0.2">
      <c r="A24" s="3"/>
      <c r="B24" s="8" t="s">
        <v>34</v>
      </c>
      <c r="C24" s="78">
        <f>SUM(C15:C23)</f>
        <v>34032</v>
      </c>
      <c r="D24" s="78">
        <f>SUM(D15:D23)</f>
        <v>24619</v>
      </c>
    </row>
    <row r="25" spans="1:14" x14ac:dyDescent="0.2">
      <c r="A25" s="3"/>
      <c r="B25" s="8"/>
      <c r="C25" s="28"/>
      <c r="D25" s="28"/>
    </row>
    <row r="26" spans="1:14" x14ac:dyDescent="0.2">
      <c r="A26" s="3"/>
      <c r="B26" s="8" t="s">
        <v>35</v>
      </c>
      <c r="C26" s="80">
        <f>C12+C24</f>
        <v>35957</v>
      </c>
      <c r="D26" s="80">
        <f>D12+D24</f>
        <v>26440</v>
      </c>
    </row>
    <row r="27" spans="1:14" x14ac:dyDescent="0.2">
      <c r="A27" s="3"/>
      <c r="B27" s="8"/>
      <c r="C27" s="28"/>
      <c r="D27" s="28"/>
    </row>
    <row r="28" spans="1:14" x14ac:dyDescent="0.2">
      <c r="A28" s="3"/>
      <c r="B28" s="8" t="s">
        <v>36</v>
      </c>
      <c r="C28" s="30"/>
      <c r="D28" s="30"/>
    </row>
    <row r="29" spans="1:14" x14ac:dyDescent="0.2">
      <c r="A29" s="3"/>
      <c r="B29" s="8" t="s">
        <v>37</v>
      </c>
      <c r="C29" s="30"/>
      <c r="D29" s="30"/>
    </row>
    <row r="30" spans="1:14" x14ac:dyDescent="0.2">
      <c r="A30" s="3"/>
      <c r="B30" s="17" t="s">
        <v>38</v>
      </c>
      <c r="C30" s="30">
        <v>513</v>
      </c>
      <c r="D30" s="30">
        <v>516</v>
      </c>
      <c r="N30" s="6" t="s">
        <v>187</v>
      </c>
    </row>
    <row r="31" spans="1:14" x14ac:dyDescent="0.2">
      <c r="A31" s="3"/>
      <c r="B31" s="17" t="s">
        <v>39</v>
      </c>
      <c r="C31" s="30">
        <v>959</v>
      </c>
      <c r="D31" s="30">
        <v>524</v>
      </c>
      <c r="F31" s="30"/>
    </row>
    <row r="32" spans="1:14" x14ac:dyDescent="0.2">
      <c r="A32" s="3"/>
      <c r="B32" s="17" t="s">
        <v>27</v>
      </c>
      <c r="C32" s="30">
        <v>7</v>
      </c>
      <c r="D32" s="30">
        <v>11</v>
      </c>
      <c r="F32" s="30"/>
    </row>
    <row r="33" spans="1:6" x14ac:dyDescent="0.2">
      <c r="A33" s="3"/>
      <c r="B33" s="17" t="s">
        <v>40</v>
      </c>
      <c r="C33" s="30">
        <v>156</v>
      </c>
      <c r="D33" s="30">
        <v>149</v>
      </c>
    </row>
    <row r="34" spans="1:6" x14ac:dyDescent="0.2">
      <c r="A34" s="3"/>
      <c r="B34" s="17" t="s">
        <v>41</v>
      </c>
      <c r="C34" s="30">
        <v>841</v>
      </c>
      <c r="D34" s="30">
        <v>671</v>
      </c>
      <c r="F34" s="11"/>
    </row>
    <row r="35" spans="1:6" x14ac:dyDescent="0.2">
      <c r="A35" s="3"/>
      <c r="B35" s="17" t="s">
        <v>42</v>
      </c>
      <c r="C35" s="30">
        <v>193</v>
      </c>
      <c r="D35" s="30">
        <v>68</v>
      </c>
    </row>
    <row r="36" spans="1:6" x14ac:dyDescent="0.2">
      <c r="A36" s="3"/>
      <c r="B36" s="17" t="s">
        <v>180</v>
      </c>
      <c r="C36" s="30">
        <v>831</v>
      </c>
      <c r="D36" s="30">
        <v>0</v>
      </c>
    </row>
    <row r="37" spans="1:6" x14ac:dyDescent="0.2">
      <c r="A37" s="3"/>
      <c r="B37" s="17" t="s">
        <v>43</v>
      </c>
      <c r="C37" s="75">
        <v>291</v>
      </c>
      <c r="D37" s="75">
        <v>293</v>
      </c>
    </row>
    <row r="38" spans="1:6" x14ac:dyDescent="0.2">
      <c r="A38" s="3"/>
      <c r="B38" s="8" t="s">
        <v>44</v>
      </c>
      <c r="C38" s="78">
        <f>SUM(C30:C37)</f>
        <v>3791</v>
      </c>
      <c r="D38" s="78">
        <f>SUM(D30:D37)</f>
        <v>2232</v>
      </c>
    </row>
    <row r="39" spans="1:6" x14ac:dyDescent="0.2">
      <c r="A39" s="3"/>
      <c r="B39" s="8"/>
      <c r="C39" s="35"/>
      <c r="D39" s="35"/>
    </row>
    <row r="40" spans="1:6" x14ac:dyDescent="0.2">
      <c r="A40" s="3"/>
      <c r="B40" s="8" t="s">
        <v>45</v>
      </c>
      <c r="C40" s="36"/>
      <c r="D40" s="36"/>
    </row>
    <row r="41" spans="1:6" x14ac:dyDescent="0.2">
      <c r="A41" s="3"/>
      <c r="B41" s="17" t="s">
        <v>39</v>
      </c>
      <c r="C41" s="30">
        <v>17507</v>
      </c>
      <c r="D41" s="30">
        <v>14871</v>
      </c>
    </row>
    <row r="42" spans="1:6" x14ac:dyDescent="0.2">
      <c r="A42" s="3"/>
      <c r="B42" s="17" t="s">
        <v>46</v>
      </c>
      <c r="C42" s="30">
        <v>1412</v>
      </c>
      <c r="D42" s="30">
        <v>990</v>
      </c>
    </row>
    <row r="43" spans="1:6" x14ac:dyDescent="0.2">
      <c r="A43" s="3"/>
      <c r="B43" s="17" t="s">
        <v>40</v>
      </c>
      <c r="C43" s="30">
        <v>1006</v>
      </c>
      <c r="D43" s="30">
        <v>914</v>
      </c>
    </row>
    <row r="44" spans="1:6" x14ac:dyDescent="0.2">
      <c r="A44" s="3"/>
      <c r="B44" s="17" t="s">
        <v>42</v>
      </c>
      <c r="C44" s="30">
        <v>6</v>
      </c>
      <c r="D44" s="30">
        <v>126</v>
      </c>
    </row>
    <row r="45" spans="1:6" x14ac:dyDescent="0.2">
      <c r="A45" s="3"/>
      <c r="B45" s="17" t="s">
        <v>27</v>
      </c>
      <c r="C45" s="30">
        <v>496</v>
      </c>
      <c r="D45" s="30">
        <v>441</v>
      </c>
    </row>
    <row r="46" spans="1:6" x14ac:dyDescent="0.2">
      <c r="A46" s="3"/>
      <c r="B46" s="17" t="s">
        <v>180</v>
      </c>
      <c r="C46" s="30">
        <v>1391</v>
      </c>
      <c r="D46" s="30">
        <v>0</v>
      </c>
    </row>
    <row r="47" spans="1:6" x14ac:dyDescent="0.2">
      <c r="A47" s="3"/>
      <c r="B47" s="17" t="s">
        <v>43</v>
      </c>
      <c r="C47" s="75">
        <v>446</v>
      </c>
      <c r="D47" s="75">
        <v>100</v>
      </c>
    </row>
    <row r="48" spans="1:6" x14ac:dyDescent="0.2">
      <c r="A48" s="3"/>
      <c r="B48" s="8" t="s">
        <v>47</v>
      </c>
      <c r="C48" s="78">
        <f>SUM(C41:C47)</f>
        <v>22264</v>
      </c>
      <c r="D48" s="78">
        <f>SUM(D41:D47)</f>
        <v>17442</v>
      </c>
    </row>
    <row r="49" spans="1:5" x14ac:dyDescent="0.2">
      <c r="A49" s="3"/>
      <c r="B49" s="8"/>
      <c r="C49" s="28"/>
      <c r="D49" s="28"/>
    </row>
    <row r="50" spans="1:5" x14ac:dyDescent="0.2">
      <c r="A50" s="3"/>
      <c r="B50" s="8" t="s">
        <v>48</v>
      </c>
      <c r="C50" s="80">
        <f>C48+C38</f>
        <v>26055</v>
      </c>
      <c r="D50" s="80">
        <f>D48+D38</f>
        <v>19674</v>
      </c>
    </row>
    <row r="51" spans="1:5" x14ac:dyDescent="0.2">
      <c r="A51" s="3"/>
      <c r="B51" s="8"/>
      <c r="C51" s="28"/>
      <c r="D51" s="28"/>
    </row>
    <row r="52" spans="1:5" x14ac:dyDescent="0.2">
      <c r="A52" s="3"/>
      <c r="B52" s="8" t="s">
        <v>49</v>
      </c>
      <c r="C52" s="80">
        <f>C26-C50</f>
        <v>9902</v>
      </c>
      <c r="D52" s="80">
        <f>D26-D50</f>
        <v>6766</v>
      </c>
    </row>
    <row r="53" spans="1:5" x14ac:dyDescent="0.2">
      <c r="A53" s="3"/>
      <c r="B53" s="8"/>
      <c r="C53" s="37"/>
      <c r="D53" s="37"/>
    </row>
    <row r="54" spans="1:5" x14ac:dyDescent="0.2">
      <c r="A54" s="3"/>
      <c r="B54" s="8" t="s">
        <v>50</v>
      </c>
      <c r="C54" s="38"/>
      <c r="D54" s="38"/>
    </row>
    <row r="55" spans="1:5" x14ac:dyDescent="0.2">
      <c r="A55" s="3"/>
      <c r="B55" s="17" t="s">
        <v>51</v>
      </c>
      <c r="C55" s="30">
        <v>2675</v>
      </c>
      <c r="D55" s="30">
        <v>1746</v>
      </c>
    </row>
    <row r="56" spans="1:5" x14ac:dyDescent="0.2">
      <c r="A56" s="3"/>
      <c r="B56" s="17" t="s">
        <v>52</v>
      </c>
      <c r="C56" s="30">
        <v>-149</v>
      </c>
      <c r="D56" s="30">
        <v>-101</v>
      </c>
      <c r="E56" s="11"/>
    </row>
    <row r="57" spans="1:5" x14ac:dyDescent="0.2">
      <c r="A57" s="3"/>
      <c r="B57" s="17" t="s">
        <v>53</v>
      </c>
      <c r="C57" s="30">
        <v>-3563</v>
      </c>
      <c r="D57" s="30">
        <v>-3455</v>
      </c>
    </row>
    <row r="58" spans="1:5" ht="24" x14ac:dyDescent="0.2">
      <c r="A58" s="3"/>
      <c r="B58" s="17" t="s">
        <v>140</v>
      </c>
      <c r="C58" s="30">
        <v>9791</v>
      </c>
      <c r="D58" s="30">
        <v>7401</v>
      </c>
    </row>
    <row r="59" spans="1:5" ht="24" x14ac:dyDescent="0.2">
      <c r="A59" s="3"/>
      <c r="B59" s="8" t="s">
        <v>54</v>
      </c>
      <c r="C59" s="78">
        <f t="shared" ref="C59" si="0">SUM(C55:C58)</f>
        <v>8754</v>
      </c>
      <c r="D59" s="78">
        <f t="shared" ref="D59" si="1">SUM(D55:D58)</f>
        <v>5591</v>
      </c>
    </row>
    <row r="60" spans="1:5" x14ac:dyDescent="0.2">
      <c r="A60" s="3"/>
      <c r="B60" s="17" t="s">
        <v>55</v>
      </c>
      <c r="C60" s="75">
        <v>1148</v>
      </c>
      <c r="D60" s="75">
        <v>1175</v>
      </c>
    </row>
    <row r="61" spans="1:5" x14ac:dyDescent="0.2">
      <c r="A61" s="3"/>
      <c r="B61" s="8" t="s">
        <v>56</v>
      </c>
      <c r="C61" s="78">
        <f>SUM(C59:C60)</f>
        <v>9902</v>
      </c>
      <c r="D61" s="78">
        <f>SUM(D59:D60)</f>
        <v>6766</v>
      </c>
    </row>
    <row r="62" spans="1:5" x14ac:dyDescent="0.2">
      <c r="C62" s="56"/>
    </row>
    <row r="63" spans="1:5" x14ac:dyDescent="0.2">
      <c r="C63" s="77"/>
      <c r="D63" s="77"/>
    </row>
  </sheetData>
  <mergeCells count="1">
    <mergeCell ref="C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47"/>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ColWidth="9.140625" defaultRowHeight="12" x14ac:dyDescent="0.2"/>
  <cols>
    <col min="1" max="1" width="58.7109375" style="6" bestFit="1" customWidth="1"/>
    <col min="2" max="2" width="11.42578125" style="6" bestFit="1" customWidth="1"/>
    <col min="3" max="4" width="9.140625" style="6"/>
    <col min="5" max="5" width="9.85546875" style="6" bestFit="1" customWidth="1"/>
    <col min="6" max="16384" width="9.140625" style="6"/>
  </cols>
  <sheetData>
    <row r="1" spans="1:3" x14ac:dyDescent="0.2">
      <c r="A1" s="2" t="s">
        <v>0</v>
      </c>
    </row>
    <row r="2" spans="1:3" x14ac:dyDescent="0.2">
      <c r="A2" s="2" t="s">
        <v>75</v>
      </c>
      <c r="B2" s="142"/>
      <c r="C2" s="142"/>
    </row>
    <row r="3" spans="1:3" ht="14.45" customHeight="1" x14ac:dyDescent="0.2">
      <c r="B3" s="4"/>
      <c r="C3" s="4"/>
    </row>
    <row r="4" spans="1:3" ht="24" x14ac:dyDescent="0.2">
      <c r="B4" s="33" t="s">
        <v>175</v>
      </c>
      <c r="C4" s="33" t="s">
        <v>164</v>
      </c>
    </row>
    <row r="5" spans="1:3" x14ac:dyDescent="0.2">
      <c r="A5" s="41" t="s">
        <v>57</v>
      </c>
      <c r="B5" s="30"/>
      <c r="C5" s="30"/>
    </row>
    <row r="6" spans="1:3" x14ac:dyDescent="0.2">
      <c r="A6" s="6" t="s">
        <v>58</v>
      </c>
      <c r="B6" s="30">
        <v>2873</v>
      </c>
      <c r="C6" s="30">
        <v>2453</v>
      </c>
    </row>
    <row r="7" spans="1:3" x14ac:dyDescent="0.2">
      <c r="A7" s="6" t="s">
        <v>59</v>
      </c>
      <c r="B7" s="30">
        <v>-851</v>
      </c>
      <c r="C7" s="30">
        <v>-769</v>
      </c>
    </row>
    <row r="8" spans="1:3" x14ac:dyDescent="0.2">
      <c r="A8" s="6" t="s">
        <v>60</v>
      </c>
      <c r="B8" s="30">
        <v>-117</v>
      </c>
      <c r="C8" s="30">
        <v>-95</v>
      </c>
    </row>
    <row r="9" spans="1:3" x14ac:dyDescent="0.2">
      <c r="A9" s="6" t="s">
        <v>61</v>
      </c>
      <c r="B9" s="30">
        <v>-25</v>
      </c>
      <c r="C9" s="30">
        <v>-20</v>
      </c>
    </row>
    <row r="10" spans="1:3" x14ac:dyDescent="0.2">
      <c r="A10" s="6" t="s">
        <v>62</v>
      </c>
      <c r="B10" s="30">
        <v>112</v>
      </c>
      <c r="C10" s="30">
        <v>66</v>
      </c>
    </row>
    <row r="11" spans="1:3" x14ac:dyDescent="0.2">
      <c r="A11" s="6" t="s">
        <v>63</v>
      </c>
      <c r="B11" s="30">
        <v>36</v>
      </c>
      <c r="C11" s="30">
        <v>33</v>
      </c>
    </row>
    <row r="12" spans="1:3" x14ac:dyDescent="0.2">
      <c r="A12" s="6" t="s">
        <v>64</v>
      </c>
      <c r="B12" s="30">
        <v>-771</v>
      </c>
      <c r="C12" s="30">
        <v>-615</v>
      </c>
    </row>
    <row r="13" spans="1:3" x14ac:dyDescent="0.2">
      <c r="A13" s="6" t="s">
        <v>181</v>
      </c>
      <c r="B13" s="30">
        <v>-60</v>
      </c>
      <c r="C13" s="30">
        <v>0</v>
      </c>
    </row>
    <row r="14" spans="1:3" x14ac:dyDescent="0.2">
      <c r="A14" s="41" t="s">
        <v>134</v>
      </c>
      <c r="B14" s="81">
        <f>SUM(B6:B13)</f>
        <v>1197</v>
      </c>
      <c r="C14" s="81">
        <f>SUM(C6:C13)</f>
        <v>1053</v>
      </c>
    </row>
    <row r="15" spans="1:3" x14ac:dyDescent="0.2">
      <c r="B15" s="30"/>
      <c r="C15" s="30"/>
    </row>
    <row r="16" spans="1:3" x14ac:dyDescent="0.2">
      <c r="A16" s="41" t="s">
        <v>65</v>
      </c>
      <c r="B16" s="30"/>
      <c r="C16" s="30"/>
    </row>
    <row r="17" spans="1:3" x14ac:dyDescent="0.2">
      <c r="A17" s="6" t="s">
        <v>156</v>
      </c>
      <c r="B17" s="30">
        <v>0</v>
      </c>
      <c r="C17" s="30">
        <v>-219</v>
      </c>
    </row>
    <row r="18" spans="1:3" x14ac:dyDescent="0.2">
      <c r="A18" s="6" t="s">
        <v>182</v>
      </c>
      <c r="B18" s="30">
        <v>-865</v>
      </c>
      <c r="C18" s="30">
        <v>0</v>
      </c>
    </row>
    <row r="19" spans="1:3" x14ac:dyDescent="0.2">
      <c r="A19" s="6" t="s">
        <v>183</v>
      </c>
      <c r="B19" s="30">
        <v>330</v>
      </c>
      <c r="C19" s="30">
        <v>0</v>
      </c>
    </row>
    <row r="20" spans="1:3" x14ac:dyDescent="0.2">
      <c r="A20" s="6" t="s">
        <v>166</v>
      </c>
      <c r="B20" s="30">
        <v>-3488</v>
      </c>
      <c r="C20" s="30">
        <v>-5</v>
      </c>
    </row>
    <row r="21" spans="1:3" x14ac:dyDescent="0.2">
      <c r="A21" s="6" t="s">
        <v>66</v>
      </c>
      <c r="B21" s="30">
        <v>-1741</v>
      </c>
      <c r="C21" s="30">
        <v>-1129</v>
      </c>
    </row>
    <row r="22" spans="1:3" x14ac:dyDescent="0.2">
      <c r="A22" s="6" t="s">
        <v>67</v>
      </c>
      <c r="B22" s="30">
        <v>-133</v>
      </c>
      <c r="C22" s="30">
        <v>-131</v>
      </c>
    </row>
    <row r="23" spans="1:3" x14ac:dyDescent="0.2">
      <c r="A23" s="6" t="s">
        <v>68</v>
      </c>
      <c r="B23" s="30">
        <v>190</v>
      </c>
      <c r="C23" s="30">
        <v>219</v>
      </c>
    </row>
    <row r="24" spans="1:3" x14ac:dyDescent="0.2">
      <c r="A24" s="6" t="s">
        <v>139</v>
      </c>
      <c r="B24" s="30">
        <v>-65</v>
      </c>
      <c r="C24" s="30">
        <v>-846</v>
      </c>
    </row>
    <row r="25" spans="1:3" x14ac:dyDescent="0.2">
      <c r="A25" s="41" t="s">
        <v>135</v>
      </c>
      <c r="B25" s="81">
        <f>SUM(B17:B24)</f>
        <v>-5772</v>
      </c>
      <c r="C25" s="81">
        <f>SUM(C17:C24)</f>
        <v>-2111</v>
      </c>
    </row>
    <row r="26" spans="1:3" x14ac:dyDescent="0.2">
      <c r="B26" s="30"/>
      <c r="C26" s="30"/>
    </row>
    <row r="27" spans="1:3" x14ac:dyDescent="0.2">
      <c r="A27" s="41" t="s">
        <v>69</v>
      </c>
      <c r="B27" s="30"/>
      <c r="C27" s="30"/>
    </row>
    <row r="28" spans="1:3" x14ac:dyDescent="0.2">
      <c r="A28" s="6" t="s">
        <v>70</v>
      </c>
      <c r="B28" s="30">
        <v>4743</v>
      </c>
      <c r="C28" s="30">
        <v>1867</v>
      </c>
    </row>
    <row r="29" spans="1:3" x14ac:dyDescent="0.2">
      <c r="A29" s="6" t="s">
        <v>184</v>
      </c>
      <c r="B29" s="30">
        <v>-106</v>
      </c>
      <c r="C29" s="30">
        <v>0</v>
      </c>
    </row>
    <row r="30" spans="1:3" x14ac:dyDescent="0.2">
      <c r="A30" s="6" t="s">
        <v>71</v>
      </c>
      <c r="B30" s="30">
        <v>4193</v>
      </c>
      <c r="C30" s="30">
        <v>4064</v>
      </c>
    </row>
    <row r="31" spans="1:3" x14ac:dyDescent="0.2">
      <c r="A31" s="6" t="s">
        <v>185</v>
      </c>
      <c r="B31" s="30">
        <v>215</v>
      </c>
      <c r="C31" s="30">
        <v>-246</v>
      </c>
    </row>
    <row r="32" spans="1:3" x14ac:dyDescent="0.2">
      <c r="A32" s="6" t="s">
        <v>72</v>
      </c>
      <c r="B32" s="30">
        <v>-2445</v>
      </c>
      <c r="C32" s="30">
        <v>-3346</v>
      </c>
    </row>
    <row r="33" spans="1:5" x14ac:dyDescent="0.2">
      <c r="A33" s="6" t="s">
        <v>73</v>
      </c>
      <c r="B33" s="30">
        <v>-1357</v>
      </c>
      <c r="C33" s="30">
        <v>-1064</v>
      </c>
    </row>
    <row r="34" spans="1:5" x14ac:dyDescent="0.2">
      <c r="A34" s="6" t="s">
        <v>74</v>
      </c>
      <c r="B34" s="30">
        <v>-192</v>
      </c>
      <c r="C34" s="30">
        <v>-82</v>
      </c>
    </row>
    <row r="35" spans="1:5" x14ac:dyDescent="0.2">
      <c r="A35" s="41" t="s">
        <v>157</v>
      </c>
      <c r="B35" s="81">
        <f>SUM(B28:B34)</f>
        <v>5051</v>
      </c>
      <c r="C35" s="81">
        <f>SUM(C28:C34)</f>
        <v>1193</v>
      </c>
    </row>
    <row r="36" spans="1:5" x14ac:dyDescent="0.2">
      <c r="B36" s="30"/>
      <c r="C36" s="30"/>
    </row>
    <row r="37" spans="1:5" x14ac:dyDescent="0.2">
      <c r="A37" s="41" t="s">
        <v>158</v>
      </c>
      <c r="B37" s="30">
        <f>B14+B25+B35</f>
        <v>476</v>
      </c>
      <c r="C37" s="30">
        <f>C14+C25+C35</f>
        <v>135</v>
      </c>
      <c r="D37" s="51"/>
      <c r="E37" s="11"/>
    </row>
    <row r="38" spans="1:5" x14ac:dyDescent="0.2">
      <c r="B38" s="30"/>
      <c r="C38" s="30"/>
    </row>
    <row r="39" spans="1:5" x14ac:dyDescent="0.2">
      <c r="A39" s="6" t="s">
        <v>136</v>
      </c>
      <c r="B39" s="30">
        <v>1130</v>
      </c>
      <c r="C39" s="30">
        <v>988</v>
      </c>
    </row>
    <row r="40" spans="1:5" x14ac:dyDescent="0.2">
      <c r="A40" s="6" t="s">
        <v>137</v>
      </c>
      <c r="B40" s="30">
        <v>24</v>
      </c>
      <c r="C40" s="30">
        <v>7</v>
      </c>
    </row>
    <row r="41" spans="1:5" x14ac:dyDescent="0.2">
      <c r="B41" s="30"/>
      <c r="C41" s="30"/>
    </row>
    <row r="42" spans="1:5" x14ac:dyDescent="0.2">
      <c r="A42" s="41" t="s">
        <v>138</v>
      </c>
      <c r="B42" s="81">
        <f>B40+B39+B37</f>
        <v>1630</v>
      </c>
      <c r="C42" s="81">
        <f>C40+C39+C37</f>
        <v>1130</v>
      </c>
    </row>
    <row r="43" spans="1:5" x14ac:dyDescent="0.2">
      <c r="B43" s="56"/>
      <c r="C43" s="56"/>
    </row>
    <row r="44" spans="1:5" x14ac:dyDescent="0.2">
      <c r="B44" s="56"/>
      <c r="C44" s="56"/>
    </row>
    <row r="45" spans="1:5" x14ac:dyDescent="0.2">
      <c r="B45" s="56"/>
      <c r="C45" s="56"/>
    </row>
    <row r="46" spans="1:5" x14ac:dyDescent="0.2">
      <c r="B46" s="56"/>
      <c r="C46" s="56"/>
    </row>
    <row r="47" spans="1:5" x14ac:dyDescent="0.2">
      <c r="B47" s="56"/>
      <c r="C47" s="56"/>
    </row>
  </sheetData>
  <mergeCells count="1">
    <mergeCell ref="B2:C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47"/>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9.140625" defaultRowHeight="15" x14ac:dyDescent="0.25"/>
  <cols>
    <col min="1" max="1" width="12.85546875" style="6" customWidth="1"/>
    <col min="2" max="2" width="31" style="6" customWidth="1"/>
    <col min="3" max="26" width="11.85546875" style="5" customWidth="1"/>
    <col min="27" max="27" width="11.85546875" style="103" customWidth="1"/>
    <col min="28" max="28" width="41" style="6" customWidth="1"/>
    <col min="29" max="29" width="45.85546875" style="6" customWidth="1"/>
    <col min="30" max="30" width="9.85546875" customWidth="1"/>
    <col min="31" max="31" width="8.5703125" customWidth="1"/>
    <col min="32" max="32" width="7.28515625" customWidth="1"/>
    <col min="33" max="35" width="9.140625" customWidth="1"/>
  </cols>
  <sheetData>
    <row r="1" spans="1:29" x14ac:dyDescent="0.25">
      <c r="A1" s="2" t="s">
        <v>0</v>
      </c>
    </row>
    <row r="2" spans="1:29" ht="15.75" thickBot="1" x14ac:dyDescent="0.3">
      <c r="A2" s="2" t="s">
        <v>125</v>
      </c>
      <c r="B2" s="1"/>
    </row>
    <row r="3" spans="1:29" ht="24.75" customHeight="1" x14ac:dyDescent="0.25">
      <c r="C3" s="42" t="s">
        <v>159</v>
      </c>
      <c r="D3" s="143" t="s">
        <v>160</v>
      </c>
      <c r="E3" s="144"/>
      <c r="F3" s="144"/>
      <c r="G3" s="144"/>
      <c r="H3" s="144"/>
      <c r="I3" s="144"/>
      <c r="J3" s="144"/>
      <c r="K3" s="145"/>
      <c r="L3" s="43"/>
      <c r="M3" s="143" t="s">
        <v>161</v>
      </c>
      <c r="N3" s="144"/>
      <c r="O3" s="144"/>
      <c r="P3" s="144"/>
      <c r="Q3" s="144"/>
      <c r="R3" s="144"/>
      <c r="S3" s="145"/>
      <c r="T3" s="133"/>
      <c r="U3" s="143" t="s">
        <v>172</v>
      </c>
      <c r="V3" s="144"/>
      <c r="W3" s="144"/>
      <c r="X3" s="145"/>
      <c r="Y3" s="43"/>
      <c r="Z3" s="44" t="s">
        <v>78</v>
      </c>
      <c r="AA3" s="100" t="s">
        <v>170</v>
      </c>
    </row>
    <row r="4" spans="1:29" ht="25.5" thickBot="1" x14ac:dyDescent="0.3">
      <c r="A4" s="6" t="s">
        <v>18</v>
      </c>
      <c r="B4" s="6" t="s">
        <v>80</v>
      </c>
      <c r="C4" s="45" t="s">
        <v>81</v>
      </c>
      <c r="D4" s="46" t="s">
        <v>82</v>
      </c>
      <c r="E4" s="47" t="s">
        <v>83</v>
      </c>
      <c r="F4" s="47" t="s">
        <v>84</v>
      </c>
      <c r="G4" s="47" t="s">
        <v>85</v>
      </c>
      <c r="H4" s="48" t="s">
        <v>86</v>
      </c>
      <c r="I4" s="48" t="s">
        <v>87</v>
      </c>
      <c r="J4" s="48" t="s">
        <v>186</v>
      </c>
      <c r="K4" s="49" t="s">
        <v>88</v>
      </c>
      <c r="L4" s="104" t="s">
        <v>89</v>
      </c>
      <c r="M4" s="50" t="s">
        <v>90</v>
      </c>
      <c r="N4" s="47" t="s">
        <v>91</v>
      </c>
      <c r="O4" s="71" t="s">
        <v>162</v>
      </c>
      <c r="P4" s="47" t="s">
        <v>92</v>
      </c>
      <c r="Q4" s="47" t="s">
        <v>94</v>
      </c>
      <c r="R4" s="47" t="s">
        <v>93</v>
      </c>
      <c r="S4" s="49" t="s">
        <v>95</v>
      </c>
      <c r="T4" s="104" t="s">
        <v>96</v>
      </c>
      <c r="U4" s="50" t="s">
        <v>97</v>
      </c>
      <c r="V4" s="47" t="s">
        <v>124</v>
      </c>
      <c r="W4" s="47" t="s">
        <v>167</v>
      </c>
      <c r="X4" s="49" t="s">
        <v>98</v>
      </c>
      <c r="Y4" s="104" t="s">
        <v>173</v>
      </c>
      <c r="Z4" s="45" t="s">
        <v>78</v>
      </c>
      <c r="AA4" s="105" t="s">
        <v>79</v>
      </c>
    </row>
    <row r="5" spans="1:29" x14ac:dyDescent="0.25">
      <c r="A5" s="57">
        <v>2019</v>
      </c>
      <c r="B5" s="57" t="s">
        <v>99</v>
      </c>
      <c r="C5" s="106">
        <v>1</v>
      </c>
      <c r="D5" s="106">
        <v>1</v>
      </c>
      <c r="E5" s="106">
        <v>1</v>
      </c>
      <c r="F5" s="106">
        <v>1</v>
      </c>
      <c r="G5" s="106">
        <v>0.751</v>
      </c>
      <c r="H5" s="106">
        <v>0.65380000000000005</v>
      </c>
      <c r="I5" s="106">
        <v>0.5</v>
      </c>
      <c r="J5" s="106">
        <v>0.255</v>
      </c>
      <c r="K5" s="106">
        <v>1</v>
      </c>
      <c r="L5" s="106"/>
      <c r="M5" s="106">
        <v>0.625</v>
      </c>
      <c r="N5" s="106">
        <v>0.625</v>
      </c>
      <c r="O5" s="106">
        <v>0.625</v>
      </c>
      <c r="P5" s="106">
        <v>0.625</v>
      </c>
      <c r="Q5" s="106">
        <v>0.625</v>
      </c>
      <c r="R5" s="106">
        <v>0.625</v>
      </c>
      <c r="S5" s="106">
        <v>0.625</v>
      </c>
      <c r="T5" s="106"/>
      <c r="U5" s="106">
        <v>1</v>
      </c>
      <c r="V5" s="106">
        <v>1</v>
      </c>
      <c r="W5" s="106">
        <v>1</v>
      </c>
      <c r="X5" s="106">
        <v>1</v>
      </c>
      <c r="Y5" s="106"/>
      <c r="Z5" s="106">
        <v>1</v>
      </c>
      <c r="AA5" s="107"/>
      <c r="AB5" s="56"/>
      <c r="AC5" s="56"/>
    </row>
    <row r="6" spans="1:29" x14ac:dyDescent="0.25">
      <c r="B6" s="41" t="s">
        <v>128</v>
      </c>
      <c r="C6" s="107"/>
      <c r="D6" s="108"/>
      <c r="E6" s="108"/>
      <c r="F6" s="108"/>
      <c r="G6" s="108"/>
      <c r="H6" s="108"/>
      <c r="I6" s="108"/>
      <c r="J6" s="108"/>
      <c r="K6" s="108"/>
      <c r="L6" s="107"/>
      <c r="M6" s="108"/>
      <c r="N6" s="108"/>
      <c r="O6" s="108"/>
      <c r="P6" s="108"/>
      <c r="Q6" s="108"/>
      <c r="R6" s="108"/>
      <c r="S6" s="108"/>
      <c r="T6" s="107"/>
      <c r="U6" s="108"/>
      <c r="V6" s="108"/>
      <c r="W6" s="108"/>
      <c r="X6" s="108"/>
      <c r="Y6" s="107"/>
      <c r="Z6" s="108"/>
      <c r="AA6" s="107"/>
    </row>
    <row r="7" spans="1:29" x14ac:dyDescent="0.25">
      <c r="A7" s="6">
        <v>2019</v>
      </c>
      <c r="B7" s="6" t="s">
        <v>100</v>
      </c>
      <c r="C7" s="109">
        <v>813</v>
      </c>
      <c r="D7" s="110">
        <v>312</v>
      </c>
      <c r="E7" s="110">
        <v>102</v>
      </c>
      <c r="F7" s="110">
        <v>69</v>
      </c>
      <c r="G7" s="110">
        <v>114</v>
      </c>
      <c r="H7" s="110">
        <v>183</v>
      </c>
      <c r="I7" s="110">
        <v>218</v>
      </c>
      <c r="J7" s="110">
        <v>40</v>
      </c>
      <c r="K7" s="110">
        <v>4</v>
      </c>
      <c r="L7" s="109">
        <f>SUM(D7:K7)</f>
        <v>1042</v>
      </c>
      <c r="M7" s="110">
        <v>140</v>
      </c>
      <c r="N7" s="110">
        <v>115</v>
      </c>
      <c r="O7" s="110">
        <v>78</v>
      </c>
      <c r="P7" s="110">
        <v>35</v>
      </c>
      <c r="Q7" s="110">
        <v>26</v>
      </c>
      <c r="R7" s="110">
        <v>8</v>
      </c>
      <c r="S7" s="110">
        <v>0</v>
      </c>
      <c r="T7" s="109">
        <f>SUM(M7:S7)</f>
        <v>402</v>
      </c>
      <c r="U7" s="110">
        <v>148</v>
      </c>
      <c r="V7" s="110">
        <v>112</v>
      </c>
      <c r="W7" s="110">
        <v>64</v>
      </c>
      <c r="X7" s="110">
        <v>0</v>
      </c>
      <c r="Y7" s="109">
        <f>SUM(U7:X7)</f>
        <v>324</v>
      </c>
      <c r="Z7" s="110">
        <v>0</v>
      </c>
      <c r="AA7" s="111">
        <f>SUM(C7,L7,T7,Y7)</f>
        <v>2581</v>
      </c>
    </row>
    <row r="8" spans="1:29" x14ac:dyDescent="0.25">
      <c r="A8" s="6">
        <v>2019</v>
      </c>
      <c r="B8" s="6" t="s">
        <v>62</v>
      </c>
      <c r="C8" s="109">
        <v>24</v>
      </c>
      <c r="D8" s="110">
        <v>2</v>
      </c>
      <c r="E8" s="110">
        <v>1</v>
      </c>
      <c r="F8" s="110">
        <v>1</v>
      </c>
      <c r="G8" s="110">
        <v>1</v>
      </c>
      <c r="H8" s="110">
        <v>9</v>
      </c>
      <c r="I8" s="110">
        <v>1</v>
      </c>
      <c r="J8" s="110">
        <v>11</v>
      </c>
      <c r="K8" s="110">
        <v>12</v>
      </c>
      <c r="L8" s="109">
        <f>SUM(D8:K8)</f>
        <v>38</v>
      </c>
      <c r="M8" s="110">
        <v>0</v>
      </c>
      <c r="N8" s="110">
        <v>0</v>
      </c>
      <c r="O8" s="110">
        <v>0</v>
      </c>
      <c r="P8" s="110">
        <v>0</v>
      </c>
      <c r="Q8" s="110">
        <v>0</v>
      </c>
      <c r="R8" s="110">
        <v>0</v>
      </c>
      <c r="S8" s="110">
        <v>6</v>
      </c>
      <c r="T8" s="109">
        <f>SUM(M8:S8)</f>
        <v>6</v>
      </c>
      <c r="U8" s="110">
        <v>0</v>
      </c>
      <c r="V8" s="110">
        <v>0</v>
      </c>
      <c r="W8" s="110">
        <v>14</v>
      </c>
      <c r="X8" s="110">
        <v>0</v>
      </c>
      <c r="Y8" s="109">
        <f>SUM(U8:X8)</f>
        <v>14</v>
      </c>
      <c r="Z8" s="110">
        <v>11</v>
      </c>
      <c r="AA8" s="111">
        <f>SUM(C8,L8,T8,Y8,Z8)</f>
        <v>93</v>
      </c>
    </row>
    <row r="9" spans="1:29" ht="15.75" thickBot="1" x14ac:dyDescent="0.3">
      <c r="A9" s="6">
        <v>2019</v>
      </c>
      <c r="B9" s="52" t="s">
        <v>101</v>
      </c>
      <c r="C9" s="112">
        <f t="shared" ref="C9:K9" si="0">SUM(C7:C8)</f>
        <v>837</v>
      </c>
      <c r="D9" s="113">
        <f t="shared" si="0"/>
        <v>314</v>
      </c>
      <c r="E9" s="113">
        <f t="shared" si="0"/>
        <v>103</v>
      </c>
      <c r="F9" s="113">
        <f t="shared" si="0"/>
        <v>70</v>
      </c>
      <c r="G9" s="113">
        <f t="shared" si="0"/>
        <v>115</v>
      </c>
      <c r="H9" s="113">
        <f t="shared" si="0"/>
        <v>192</v>
      </c>
      <c r="I9" s="113">
        <f t="shared" si="0"/>
        <v>219</v>
      </c>
      <c r="J9" s="113">
        <f t="shared" si="0"/>
        <v>51</v>
      </c>
      <c r="K9" s="113">
        <f t="shared" si="0"/>
        <v>16</v>
      </c>
      <c r="L9" s="112">
        <f>SUM(D9:K9)</f>
        <v>1080</v>
      </c>
      <c r="M9" s="113">
        <f t="shared" ref="M9:Q9" si="1">SUM(M7:M8)</f>
        <v>140</v>
      </c>
      <c r="N9" s="113">
        <f t="shared" si="1"/>
        <v>115</v>
      </c>
      <c r="O9" s="113">
        <f>SUM(O7:O8)</f>
        <v>78</v>
      </c>
      <c r="P9" s="113">
        <f t="shared" si="1"/>
        <v>35</v>
      </c>
      <c r="Q9" s="113">
        <f t="shared" si="1"/>
        <v>26</v>
      </c>
      <c r="R9" s="113">
        <f>SUM(R7:R8)</f>
        <v>8</v>
      </c>
      <c r="S9" s="113">
        <f>SUM(S8:S8)</f>
        <v>6</v>
      </c>
      <c r="T9" s="112">
        <f>SUM(M9:S9)</f>
        <v>408</v>
      </c>
      <c r="U9" s="113">
        <f>SUM(U7:U8)</f>
        <v>148</v>
      </c>
      <c r="V9" s="113">
        <f>SUM(V7:V8)</f>
        <v>112</v>
      </c>
      <c r="W9" s="113">
        <f>SUM(W7:W8)</f>
        <v>78</v>
      </c>
      <c r="X9" s="113">
        <f>SUM(X8:X8)</f>
        <v>0</v>
      </c>
      <c r="Y9" s="112">
        <f>SUM(U9:X9)</f>
        <v>338</v>
      </c>
      <c r="Z9" s="113">
        <f>SUM(Z8:Z8)</f>
        <v>11</v>
      </c>
      <c r="AA9" s="114">
        <f>SUM(C9,L9,T9,Y9,Z9)</f>
        <v>2674</v>
      </c>
    </row>
    <row r="10" spans="1:29" x14ac:dyDescent="0.25">
      <c r="C10" s="109"/>
      <c r="D10" s="110"/>
      <c r="E10" s="110"/>
      <c r="F10" s="110"/>
      <c r="G10" s="110"/>
      <c r="H10" s="110"/>
      <c r="I10" s="110"/>
      <c r="J10" s="110"/>
      <c r="K10" s="110"/>
      <c r="L10" s="109"/>
      <c r="M10" s="110"/>
      <c r="N10" s="110"/>
      <c r="O10" s="110"/>
      <c r="P10" s="110"/>
      <c r="Q10" s="110"/>
      <c r="R10" s="110"/>
      <c r="S10" s="110"/>
      <c r="T10" s="109"/>
      <c r="U10" s="110"/>
      <c r="V10" s="110"/>
      <c r="W10" s="110"/>
      <c r="X10" s="110"/>
      <c r="Y10" s="109"/>
      <c r="Z10" s="110"/>
      <c r="AA10" s="111"/>
    </row>
    <row r="11" spans="1:29" x14ac:dyDescent="0.25">
      <c r="A11" s="6">
        <v>2019</v>
      </c>
      <c r="B11" s="18" t="s">
        <v>102</v>
      </c>
      <c r="C11" s="115">
        <f t="shared" ref="C11:Z11" si="2">-(C9-C13)</f>
        <v>-121</v>
      </c>
      <c r="D11" s="116">
        <f t="shared" si="2"/>
        <v>-52</v>
      </c>
      <c r="E11" s="116">
        <f t="shared" si="2"/>
        <v>-36</v>
      </c>
      <c r="F11" s="116">
        <f t="shared" si="2"/>
        <v>-25</v>
      </c>
      <c r="G11" s="116">
        <f t="shared" si="2"/>
        <v>-29</v>
      </c>
      <c r="H11" s="116">
        <f t="shared" si="2"/>
        <v>-28</v>
      </c>
      <c r="I11" s="116">
        <f t="shared" si="2"/>
        <v>-34</v>
      </c>
      <c r="J11" s="116">
        <f t="shared" si="2"/>
        <v>-12</v>
      </c>
      <c r="K11" s="116">
        <f t="shared" si="2"/>
        <v>-8</v>
      </c>
      <c r="L11" s="115">
        <f t="shared" si="2"/>
        <v>-224</v>
      </c>
      <c r="M11" s="116">
        <f t="shared" si="2"/>
        <v>-31</v>
      </c>
      <c r="N11" s="116">
        <f t="shared" si="2"/>
        <v>-27</v>
      </c>
      <c r="O11" s="116">
        <f>-(O9-O13)</f>
        <v>-24</v>
      </c>
      <c r="P11" s="116">
        <f t="shared" si="2"/>
        <v>-16</v>
      </c>
      <c r="Q11" s="116">
        <f t="shared" si="2"/>
        <v>-13</v>
      </c>
      <c r="R11" s="116">
        <f>-(R9-R13)</f>
        <v>-2</v>
      </c>
      <c r="S11" s="116">
        <f t="shared" si="2"/>
        <v>-2</v>
      </c>
      <c r="T11" s="115">
        <f t="shared" si="2"/>
        <v>-115</v>
      </c>
      <c r="U11" s="116">
        <f>-(U9-U13)</f>
        <v>-51</v>
      </c>
      <c r="V11" s="116">
        <f>-(V9-V13)</f>
        <v>-44</v>
      </c>
      <c r="W11" s="116">
        <f>-(W9-W13)</f>
        <v>-23</v>
      </c>
      <c r="X11" s="116">
        <f t="shared" si="2"/>
        <v>-10</v>
      </c>
      <c r="Y11" s="115">
        <f t="shared" si="2"/>
        <v>-128</v>
      </c>
      <c r="Z11" s="116">
        <f t="shared" si="2"/>
        <v>-70</v>
      </c>
      <c r="AA11" s="111">
        <f>SUM(C11,L11,T11,Y11,Z11)</f>
        <v>-658</v>
      </c>
    </row>
    <row r="12" spans="1:29" x14ac:dyDescent="0.25">
      <c r="B12" s="3"/>
      <c r="C12" s="109"/>
      <c r="D12" s="110"/>
      <c r="E12" s="110"/>
      <c r="F12" s="110"/>
      <c r="G12" s="110"/>
      <c r="H12" s="110"/>
      <c r="I12" s="110"/>
      <c r="J12" s="110"/>
      <c r="K12" s="110"/>
      <c r="L12" s="109"/>
      <c r="M12" s="110"/>
      <c r="N12" s="110"/>
      <c r="O12" s="110"/>
      <c r="P12" s="110"/>
      <c r="Q12" s="110"/>
      <c r="R12" s="110"/>
      <c r="S12" s="110"/>
      <c r="T12" s="109"/>
      <c r="U12" s="110"/>
      <c r="V12" s="110"/>
      <c r="W12" s="110"/>
      <c r="X12" s="110"/>
      <c r="Y12" s="109"/>
      <c r="Z12" s="110"/>
      <c r="AA12" s="111"/>
    </row>
    <row r="13" spans="1:29" x14ac:dyDescent="0.25">
      <c r="A13" s="6">
        <v>2019</v>
      </c>
      <c r="B13" s="3" t="s">
        <v>103</v>
      </c>
      <c r="C13" s="109">
        <v>716</v>
      </c>
      <c r="D13" s="110">
        <v>262</v>
      </c>
      <c r="E13" s="110">
        <v>67</v>
      </c>
      <c r="F13" s="110">
        <v>45</v>
      </c>
      <c r="G13" s="110">
        <v>86</v>
      </c>
      <c r="H13" s="110">
        <v>164</v>
      </c>
      <c r="I13" s="110">
        <v>185</v>
      </c>
      <c r="J13" s="110">
        <v>39</v>
      </c>
      <c r="K13" s="110">
        <v>8</v>
      </c>
      <c r="L13" s="109">
        <f>SUM(D13:K13)</f>
        <v>856</v>
      </c>
      <c r="M13" s="110">
        <v>109</v>
      </c>
      <c r="N13" s="110">
        <v>88</v>
      </c>
      <c r="O13" s="117">
        <v>54</v>
      </c>
      <c r="P13" s="110">
        <v>19</v>
      </c>
      <c r="Q13" s="117">
        <v>13</v>
      </c>
      <c r="R13" s="110">
        <v>6</v>
      </c>
      <c r="S13" s="110">
        <v>4</v>
      </c>
      <c r="T13" s="109">
        <f>SUM(M13:S13)</f>
        <v>293</v>
      </c>
      <c r="U13" s="110">
        <v>97</v>
      </c>
      <c r="V13" s="110">
        <v>68</v>
      </c>
      <c r="W13" s="110">
        <v>55</v>
      </c>
      <c r="X13" s="110">
        <v>-10</v>
      </c>
      <c r="Y13" s="109">
        <f>SUM(U13:X13)</f>
        <v>210</v>
      </c>
      <c r="Z13" s="110">
        <v>-59</v>
      </c>
      <c r="AA13" s="111">
        <f>SUM(C13,L13,T13,Y13,Z13)</f>
        <v>2016</v>
      </c>
    </row>
    <row r="14" spans="1:29" x14ac:dyDescent="0.25">
      <c r="B14" s="3"/>
      <c r="C14" s="109"/>
      <c r="D14" s="110"/>
      <c r="E14" s="110"/>
      <c r="F14" s="110"/>
      <c r="G14" s="110"/>
      <c r="H14" s="110"/>
      <c r="I14" s="110"/>
      <c r="J14" s="110"/>
      <c r="K14" s="110"/>
      <c r="L14" s="109"/>
      <c r="M14" s="110"/>
      <c r="N14" s="110"/>
      <c r="O14" s="110"/>
      <c r="P14" s="110"/>
      <c r="Q14" s="110"/>
      <c r="R14" s="110"/>
      <c r="S14" s="110"/>
      <c r="T14" s="109"/>
      <c r="U14" s="110"/>
      <c r="V14" s="110"/>
      <c r="W14" s="110"/>
      <c r="X14" s="110"/>
      <c r="Y14" s="109"/>
      <c r="Z14" s="110"/>
      <c r="AA14" s="111"/>
    </row>
    <row r="15" spans="1:29" x14ac:dyDescent="0.25">
      <c r="A15" s="6">
        <v>2019</v>
      </c>
      <c r="B15" s="3" t="s">
        <v>171</v>
      </c>
      <c r="C15" s="109">
        <v>0</v>
      </c>
      <c r="D15" s="110">
        <v>0</v>
      </c>
      <c r="E15" s="110">
        <v>0</v>
      </c>
      <c r="F15" s="110">
        <v>0</v>
      </c>
      <c r="G15" s="110">
        <v>0</v>
      </c>
      <c r="H15" s="110">
        <v>-8</v>
      </c>
      <c r="I15" s="110">
        <v>0</v>
      </c>
      <c r="J15" s="110">
        <v>-301</v>
      </c>
      <c r="K15" s="110">
        <v>0</v>
      </c>
      <c r="L15" s="109">
        <f>SUM(D15:K15)</f>
        <v>-309</v>
      </c>
      <c r="M15" s="110">
        <v>0</v>
      </c>
      <c r="N15" s="110">
        <v>0</v>
      </c>
      <c r="O15" s="110">
        <v>0</v>
      </c>
      <c r="P15" s="110">
        <v>0</v>
      </c>
      <c r="Q15" s="110">
        <v>0</v>
      </c>
      <c r="R15" s="110">
        <v>0</v>
      </c>
      <c r="S15" s="117">
        <v>0</v>
      </c>
      <c r="T15" s="109">
        <f>SUM(M15:S15)</f>
        <v>0</v>
      </c>
      <c r="U15" s="110">
        <v>0</v>
      </c>
      <c r="V15" s="110">
        <v>0</v>
      </c>
      <c r="W15" s="110">
        <v>-11</v>
      </c>
      <c r="X15" s="110">
        <v>0</v>
      </c>
      <c r="Y15" s="109">
        <f>SUM(U15:X15)</f>
        <v>-11</v>
      </c>
      <c r="Z15" s="110">
        <v>0</v>
      </c>
      <c r="AA15" s="111">
        <f>SUM(C15,L15,T15,Y15,Z15)</f>
        <v>-320</v>
      </c>
    </row>
    <row r="16" spans="1:29" ht="15.75" thickBot="1" x14ac:dyDescent="0.3">
      <c r="A16" s="6">
        <v>2019</v>
      </c>
      <c r="B16" s="88" t="s">
        <v>104</v>
      </c>
      <c r="C16" s="112">
        <f>SUM(C13:C15)</f>
        <v>716</v>
      </c>
      <c r="D16" s="113">
        <f>SUM(D13:D15)</f>
        <v>262</v>
      </c>
      <c r="E16" s="113">
        <f t="shared" ref="E16:F16" si="3">SUM(E13:E15)</f>
        <v>67</v>
      </c>
      <c r="F16" s="113">
        <f t="shared" si="3"/>
        <v>45</v>
      </c>
      <c r="G16" s="113">
        <f>SUM(G13:G15)</f>
        <v>86</v>
      </c>
      <c r="H16" s="113">
        <f t="shared" ref="H16:K16" si="4">SUM(H13:H15)</f>
        <v>156</v>
      </c>
      <c r="I16" s="113">
        <f t="shared" si="4"/>
        <v>185</v>
      </c>
      <c r="J16" s="113">
        <f t="shared" si="4"/>
        <v>-262</v>
      </c>
      <c r="K16" s="113">
        <f t="shared" si="4"/>
        <v>8</v>
      </c>
      <c r="L16" s="112">
        <f>SUM(D16:K16)</f>
        <v>547</v>
      </c>
      <c r="M16" s="113">
        <f t="shared" ref="M16:S16" si="5">SUM(M13:M15)</f>
        <v>109</v>
      </c>
      <c r="N16" s="113">
        <f t="shared" si="5"/>
        <v>88</v>
      </c>
      <c r="O16" s="118">
        <f>SUM(O13:O15)</f>
        <v>54</v>
      </c>
      <c r="P16" s="113">
        <f t="shared" si="5"/>
        <v>19</v>
      </c>
      <c r="Q16" s="118">
        <f t="shared" si="5"/>
        <v>13</v>
      </c>
      <c r="R16" s="113">
        <f>SUM(R13:R15)</f>
        <v>6</v>
      </c>
      <c r="S16" s="118">
        <f t="shared" si="5"/>
        <v>4</v>
      </c>
      <c r="T16" s="112">
        <f>SUM(M16:S16)</f>
        <v>293</v>
      </c>
      <c r="U16" s="113">
        <f>SUM(U13:U15)</f>
        <v>97</v>
      </c>
      <c r="V16" s="113">
        <f>SUM(V13:V15)</f>
        <v>68</v>
      </c>
      <c r="W16" s="113">
        <f t="shared" ref="W16:X16" si="6">SUM(W13:W15)</f>
        <v>44</v>
      </c>
      <c r="X16" s="113">
        <f t="shared" si="6"/>
        <v>-10</v>
      </c>
      <c r="Y16" s="112">
        <f>SUM(U16:X16)</f>
        <v>199</v>
      </c>
      <c r="Z16" s="113">
        <f t="shared" ref="Z16" si="7">SUM(Z13:Z15)</f>
        <v>-59</v>
      </c>
      <c r="AA16" s="114">
        <f>SUM(C16,L16,T16,Y16,Z16)</f>
        <v>1696</v>
      </c>
    </row>
    <row r="17" spans="1:29" x14ac:dyDescent="0.25">
      <c r="B17" s="56"/>
      <c r="C17" s="109"/>
      <c r="D17" s="110"/>
      <c r="E17" s="110"/>
      <c r="F17" s="110"/>
      <c r="G17" s="110"/>
      <c r="H17" s="110"/>
      <c r="I17" s="110"/>
      <c r="J17" s="110"/>
      <c r="K17" s="110"/>
      <c r="L17" s="109"/>
      <c r="M17" s="110"/>
      <c r="N17" s="110"/>
      <c r="O17" s="110"/>
      <c r="P17" s="110"/>
      <c r="Q17" s="110"/>
      <c r="R17" s="110"/>
      <c r="S17" s="110"/>
      <c r="T17" s="109"/>
      <c r="U17" s="110"/>
      <c r="V17" s="110"/>
      <c r="W17" s="110"/>
      <c r="X17" s="110"/>
      <c r="Y17" s="109"/>
      <c r="Z17" s="110"/>
      <c r="AA17" s="111"/>
    </row>
    <row r="18" spans="1:29" x14ac:dyDescent="0.25">
      <c r="A18" s="6">
        <v>2019</v>
      </c>
      <c r="B18" s="89" t="s">
        <v>105</v>
      </c>
      <c r="C18" s="119">
        <v>-177</v>
      </c>
      <c r="D18" s="117">
        <v>-77</v>
      </c>
      <c r="E18" s="117">
        <v>-21</v>
      </c>
      <c r="F18" s="117">
        <v>-24</v>
      </c>
      <c r="G18" s="117">
        <v>-39</v>
      </c>
      <c r="H18" s="117">
        <v>-146</v>
      </c>
      <c r="I18" s="117">
        <v>-41</v>
      </c>
      <c r="J18" s="117">
        <v>-32</v>
      </c>
      <c r="K18" s="117">
        <v>-2</v>
      </c>
      <c r="L18" s="119">
        <f>SUM(D18:K18)</f>
        <v>-382</v>
      </c>
      <c r="M18" s="117">
        <v>-49</v>
      </c>
      <c r="N18" s="117">
        <v>-43</v>
      </c>
      <c r="O18" s="117">
        <v>-32</v>
      </c>
      <c r="P18" s="117">
        <v>-10</v>
      </c>
      <c r="Q18" s="117">
        <v>-9</v>
      </c>
      <c r="R18" s="117">
        <v>-2</v>
      </c>
      <c r="S18" s="117">
        <v>0</v>
      </c>
      <c r="T18" s="119">
        <f>SUM(M18:S18)</f>
        <v>-145</v>
      </c>
      <c r="U18" s="110">
        <v>-14</v>
      </c>
      <c r="V18" s="110">
        <v>-23</v>
      </c>
      <c r="W18" s="110">
        <v>-56</v>
      </c>
      <c r="X18" s="110">
        <v>-4</v>
      </c>
      <c r="Y18" s="119">
        <f>SUM(U18:X18)</f>
        <v>-97</v>
      </c>
      <c r="Z18" s="110">
        <v>-101</v>
      </c>
      <c r="AA18" s="120">
        <f>SUM(C18,L18,T18,Y18,Z18)</f>
        <v>-902</v>
      </c>
    </row>
    <row r="19" spans="1:29" x14ac:dyDescent="0.25">
      <c r="A19" s="6">
        <v>2019</v>
      </c>
      <c r="B19" s="56" t="s">
        <v>169</v>
      </c>
      <c r="C19" s="119">
        <v>-109</v>
      </c>
      <c r="D19" s="117">
        <v>-36</v>
      </c>
      <c r="E19" s="117">
        <v>-27</v>
      </c>
      <c r="F19" s="117">
        <v>-10</v>
      </c>
      <c r="G19" s="117">
        <v>-20</v>
      </c>
      <c r="H19" s="117">
        <v>-22</v>
      </c>
      <c r="I19" s="117">
        <v>-92</v>
      </c>
      <c r="J19" s="117">
        <v>-51</v>
      </c>
      <c r="K19" s="110">
        <v>-2</v>
      </c>
      <c r="L19" s="119">
        <f>SUM(D19:K19)</f>
        <v>-260</v>
      </c>
      <c r="M19" s="117">
        <v>-5</v>
      </c>
      <c r="N19" s="117">
        <v>-9</v>
      </c>
      <c r="O19" s="117">
        <v>-29</v>
      </c>
      <c r="P19" s="117">
        <v>-11</v>
      </c>
      <c r="Q19" s="117">
        <v>-7</v>
      </c>
      <c r="R19" s="117">
        <v>0</v>
      </c>
      <c r="S19" s="117">
        <v>-131</v>
      </c>
      <c r="T19" s="119">
        <f>SUM(M19:S19)</f>
        <v>-192</v>
      </c>
      <c r="U19" s="110">
        <v>-32</v>
      </c>
      <c r="V19" s="110">
        <v>-76</v>
      </c>
      <c r="W19" s="110">
        <v>-61</v>
      </c>
      <c r="X19" s="110">
        <v>-117</v>
      </c>
      <c r="Y19" s="119">
        <f>SUM(U19:X19)</f>
        <v>-286</v>
      </c>
      <c r="Z19" s="110">
        <v>-56</v>
      </c>
      <c r="AA19" s="120">
        <f>SUM(C19,L19,T19,Y19,Z19)</f>
        <v>-903</v>
      </c>
    </row>
    <row r="20" spans="1:29" ht="15.75" thickBot="1" x14ac:dyDescent="0.3">
      <c r="A20" s="6">
        <v>2019</v>
      </c>
      <c r="B20" s="88" t="s">
        <v>106</v>
      </c>
      <c r="C20" s="112">
        <f t="shared" ref="C20:K20" si="8">SUM(C16,C18,C19)</f>
        <v>430</v>
      </c>
      <c r="D20" s="113">
        <f t="shared" si="8"/>
        <v>149</v>
      </c>
      <c r="E20" s="113">
        <f t="shared" si="8"/>
        <v>19</v>
      </c>
      <c r="F20" s="113">
        <f t="shared" si="8"/>
        <v>11</v>
      </c>
      <c r="G20" s="118">
        <f t="shared" si="8"/>
        <v>27</v>
      </c>
      <c r="H20" s="113">
        <f t="shared" si="8"/>
        <v>-12</v>
      </c>
      <c r="I20" s="113">
        <f t="shared" si="8"/>
        <v>52</v>
      </c>
      <c r="J20" s="113">
        <f t="shared" si="8"/>
        <v>-345</v>
      </c>
      <c r="K20" s="113">
        <f t="shared" si="8"/>
        <v>4</v>
      </c>
      <c r="L20" s="112">
        <f>SUM(D20:K20)</f>
        <v>-95</v>
      </c>
      <c r="M20" s="118">
        <f t="shared" ref="M20:S20" si="9">SUM(M16,M18,M19)</f>
        <v>55</v>
      </c>
      <c r="N20" s="118">
        <f t="shared" si="9"/>
        <v>36</v>
      </c>
      <c r="O20" s="118">
        <f>SUM(O16,O18,O19)</f>
        <v>-7</v>
      </c>
      <c r="P20" s="118">
        <f t="shared" si="9"/>
        <v>-2</v>
      </c>
      <c r="Q20" s="118">
        <f t="shared" si="9"/>
        <v>-3</v>
      </c>
      <c r="R20" s="118">
        <f>SUM(R16,R18,R19)</f>
        <v>4</v>
      </c>
      <c r="S20" s="118">
        <f t="shared" si="9"/>
        <v>-127</v>
      </c>
      <c r="T20" s="121">
        <f>SUM(M20:S20)</f>
        <v>-44</v>
      </c>
      <c r="U20" s="118">
        <f>SUM(U16,U18,U19)</f>
        <v>51</v>
      </c>
      <c r="V20" s="118">
        <f>SUM(V16,V18,V19)</f>
        <v>-31</v>
      </c>
      <c r="W20" s="118">
        <f>SUM(W16,W18,W19)</f>
        <v>-73</v>
      </c>
      <c r="X20" s="118">
        <f>SUM(X16,X18,X19)</f>
        <v>-131</v>
      </c>
      <c r="Y20" s="121">
        <f>SUM(U20:X20)</f>
        <v>-184</v>
      </c>
      <c r="Z20" s="118">
        <f>SUM(Z16,Z18,Z19)</f>
        <v>-216</v>
      </c>
      <c r="AA20" s="122">
        <f>SUM(C20,L20,T20,Y20,Z20)</f>
        <v>-109</v>
      </c>
      <c r="AC20" s="56"/>
    </row>
    <row r="21" spans="1:29" x14ac:dyDescent="0.25">
      <c r="B21" s="56"/>
      <c r="C21" s="109"/>
      <c r="D21" s="110"/>
      <c r="E21" s="110"/>
      <c r="F21" s="110"/>
      <c r="G21" s="110"/>
      <c r="H21" s="110"/>
      <c r="I21" s="110"/>
      <c r="J21" s="110"/>
      <c r="K21" s="110"/>
      <c r="L21" s="109"/>
      <c r="M21" s="110"/>
      <c r="N21" s="110"/>
      <c r="O21" s="110"/>
      <c r="P21" s="110"/>
      <c r="Q21" s="110"/>
      <c r="R21" s="110"/>
      <c r="S21" s="110"/>
      <c r="T21" s="109"/>
      <c r="U21" s="110"/>
      <c r="V21" s="110"/>
      <c r="W21" s="110"/>
      <c r="X21" s="110"/>
      <c r="Y21" s="109"/>
      <c r="Z21" s="110"/>
      <c r="AA21" s="111"/>
    </row>
    <row r="22" spans="1:29" x14ac:dyDescent="0.25">
      <c r="A22" s="6">
        <v>2019</v>
      </c>
      <c r="B22" s="53" t="s">
        <v>107</v>
      </c>
      <c r="C22" s="123">
        <v>-32</v>
      </c>
      <c r="D22" s="124">
        <v>0</v>
      </c>
      <c r="E22" s="124">
        <v>-2</v>
      </c>
      <c r="F22" s="124">
        <v>-1</v>
      </c>
      <c r="G22" s="124">
        <v>-19</v>
      </c>
      <c r="H22" s="124">
        <v>-2</v>
      </c>
      <c r="I22" s="124">
        <v>-29</v>
      </c>
      <c r="J22" s="124">
        <v>-3</v>
      </c>
      <c r="K22" s="124">
        <v>0</v>
      </c>
      <c r="L22" s="123">
        <f>SUM(D22:K22)</f>
        <v>-56</v>
      </c>
      <c r="M22" s="124">
        <v>-10</v>
      </c>
      <c r="N22" s="124">
        <v>-6</v>
      </c>
      <c r="O22" s="124">
        <v>0</v>
      </c>
      <c r="P22" s="124">
        <v>1</v>
      </c>
      <c r="Q22" s="124">
        <v>41</v>
      </c>
      <c r="R22" s="124">
        <v>-1</v>
      </c>
      <c r="S22" s="124">
        <v>21</v>
      </c>
      <c r="T22" s="123">
        <f>SUM(M22:S22)</f>
        <v>46</v>
      </c>
      <c r="U22" s="125">
        <v>0</v>
      </c>
      <c r="V22" s="125">
        <v>0</v>
      </c>
      <c r="W22" s="125">
        <v>22</v>
      </c>
      <c r="X22" s="125">
        <v>13</v>
      </c>
      <c r="Y22" s="123">
        <f>SUM(U22:X22)</f>
        <v>35</v>
      </c>
      <c r="Z22" s="125">
        <v>87</v>
      </c>
      <c r="AA22" s="126">
        <f>SUM(C22,L22,T22,Y22,Z22)</f>
        <v>80</v>
      </c>
    </row>
    <row r="23" spans="1:29" ht="15.75" thickBot="1" x14ac:dyDescent="0.3">
      <c r="A23" s="6">
        <v>2019</v>
      </c>
      <c r="B23" s="54" t="s">
        <v>108</v>
      </c>
      <c r="C23" s="112">
        <f>SUM(C20,C22)</f>
        <v>398</v>
      </c>
      <c r="D23" s="113">
        <f t="shared" ref="D23:K23" si="10">SUM(D20,D22)</f>
        <v>149</v>
      </c>
      <c r="E23" s="113">
        <f t="shared" si="10"/>
        <v>17</v>
      </c>
      <c r="F23" s="113">
        <f t="shared" si="10"/>
        <v>10</v>
      </c>
      <c r="G23" s="113">
        <f t="shared" si="10"/>
        <v>8</v>
      </c>
      <c r="H23" s="113">
        <f t="shared" si="10"/>
        <v>-14</v>
      </c>
      <c r="I23" s="113">
        <f t="shared" si="10"/>
        <v>23</v>
      </c>
      <c r="J23" s="113">
        <f t="shared" si="10"/>
        <v>-348</v>
      </c>
      <c r="K23" s="113">
        <f t="shared" si="10"/>
        <v>4</v>
      </c>
      <c r="L23" s="112">
        <f>SUM(D23:K23)</f>
        <v>-151</v>
      </c>
      <c r="M23" s="118">
        <f t="shared" ref="M23:S23" si="11">SUM(M20,M22)</f>
        <v>45</v>
      </c>
      <c r="N23" s="118">
        <f t="shared" si="11"/>
        <v>30</v>
      </c>
      <c r="O23" s="118">
        <f>SUM(O20,O22)</f>
        <v>-7</v>
      </c>
      <c r="P23" s="118">
        <f t="shared" si="11"/>
        <v>-1</v>
      </c>
      <c r="Q23" s="118">
        <f t="shared" si="11"/>
        <v>38</v>
      </c>
      <c r="R23" s="118">
        <f>SUM(R20,R22)</f>
        <v>3</v>
      </c>
      <c r="S23" s="118">
        <f t="shared" si="11"/>
        <v>-106</v>
      </c>
      <c r="T23" s="112">
        <f>SUM(M23:S23)</f>
        <v>2</v>
      </c>
      <c r="U23" s="118">
        <f>SUM(U20,U22)</f>
        <v>51</v>
      </c>
      <c r="V23" s="118">
        <f>SUM(V20,V22)</f>
        <v>-31</v>
      </c>
      <c r="W23" s="118">
        <f>SUM(W20,W22)</f>
        <v>-51</v>
      </c>
      <c r="X23" s="118">
        <f t="shared" ref="X23" si="12">SUM(X20,X22)</f>
        <v>-118</v>
      </c>
      <c r="Y23" s="121">
        <f>SUM(U23:X23)</f>
        <v>-149</v>
      </c>
      <c r="Z23" s="118">
        <f t="shared" ref="Z23" si="13">SUM(Z20,Z22)</f>
        <v>-129</v>
      </c>
      <c r="AA23" s="122">
        <f>SUM(C23,L23,T23,Y23,Z23)</f>
        <v>-29</v>
      </c>
    </row>
    <row r="24" spans="1:29" x14ac:dyDescent="0.25">
      <c r="A24" s="6">
        <v>2019</v>
      </c>
      <c r="B24" s="55" t="s">
        <v>109</v>
      </c>
      <c r="C24" s="127">
        <v>0.88</v>
      </c>
      <c r="D24" s="128"/>
      <c r="E24" s="129"/>
      <c r="F24" s="129"/>
      <c r="G24" s="129"/>
      <c r="H24" s="129"/>
      <c r="I24" s="129"/>
      <c r="J24" s="129"/>
      <c r="K24" s="129"/>
      <c r="L24" s="127">
        <v>0.82</v>
      </c>
      <c r="M24" s="128"/>
      <c r="N24" s="129"/>
      <c r="O24" s="129"/>
      <c r="P24" s="129"/>
      <c r="Q24" s="129"/>
      <c r="R24" s="129"/>
      <c r="S24" s="130"/>
      <c r="T24" s="127">
        <v>0.73099999999999998</v>
      </c>
      <c r="U24" s="129"/>
      <c r="V24" s="129"/>
      <c r="W24" s="129"/>
      <c r="X24" s="130"/>
      <c r="Y24" s="127">
        <v>0.65</v>
      </c>
      <c r="Z24" s="128"/>
      <c r="AA24" s="129"/>
    </row>
    <row r="25" spans="1:29" x14ac:dyDescent="0.25">
      <c r="A25" s="6">
        <v>2019</v>
      </c>
      <c r="B25" s="55" t="s">
        <v>110</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31">
        <v>0.754</v>
      </c>
      <c r="AB25" s="102"/>
    </row>
    <row r="26" spans="1:29" x14ac:dyDescent="0.25">
      <c r="C26" s="132"/>
      <c r="L26" s="132"/>
      <c r="T26" s="132"/>
      <c r="Y26" s="132"/>
    </row>
    <row r="27" spans="1:29" x14ac:dyDescent="0.25">
      <c r="A27" s="57">
        <v>2018</v>
      </c>
      <c r="B27" s="57" t="s">
        <v>99</v>
      </c>
      <c r="C27" s="106">
        <v>1</v>
      </c>
      <c r="D27" s="106">
        <v>1</v>
      </c>
      <c r="E27" s="106">
        <v>1</v>
      </c>
      <c r="F27" s="106">
        <v>1</v>
      </c>
      <c r="G27" s="106">
        <v>0.751</v>
      </c>
      <c r="H27" s="106">
        <v>0.5</v>
      </c>
      <c r="I27" s="106">
        <v>0.5</v>
      </c>
      <c r="J27" s="106">
        <v>0</v>
      </c>
      <c r="K27" s="106">
        <v>1</v>
      </c>
      <c r="L27" s="106"/>
      <c r="M27" s="106">
        <v>0.625</v>
      </c>
      <c r="N27" s="106">
        <v>0.625</v>
      </c>
      <c r="O27" s="106">
        <v>0.625</v>
      </c>
      <c r="P27" s="106">
        <v>0.625</v>
      </c>
      <c r="Q27" s="106">
        <v>0.625</v>
      </c>
      <c r="R27" s="106">
        <v>0.625</v>
      </c>
      <c r="S27" s="106">
        <v>0.625</v>
      </c>
      <c r="T27" s="106"/>
      <c r="U27" s="106">
        <v>1</v>
      </c>
      <c r="V27" s="106">
        <v>1</v>
      </c>
      <c r="W27" s="106">
        <v>1</v>
      </c>
      <c r="X27" s="106">
        <v>1</v>
      </c>
      <c r="Y27" s="106"/>
      <c r="Z27" s="106">
        <v>1</v>
      </c>
      <c r="AA27" s="107"/>
    </row>
    <row r="28" spans="1:29" x14ac:dyDescent="0.25">
      <c r="B28" s="41" t="s">
        <v>128</v>
      </c>
      <c r="C28" s="107"/>
      <c r="D28" s="108"/>
      <c r="E28" s="108"/>
      <c r="F28" s="108"/>
      <c r="G28" s="108"/>
      <c r="H28" s="108"/>
      <c r="I28" s="108"/>
      <c r="J28" s="108"/>
      <c r="K28" s="108"/>
      <c r="L28" s="107"/>
      <c r="M28" s="108"/>
      <c r="N28" s="108"/>
      <c r="O28" s="108"/>
      <c r="P28" s="108"/>
      <c r="Q28" s="108"/>
      <c r="R28" s="108"/>
      <c r="S28" s="108"/>
      <c r="T28" s="107"/>
      <c r="U28" s="108"/>
      <c r="V28" s="108"/>
      <c r="W28" s="108"/>
      <c r="X28" s="108"/>
      <c r="Y28" s="107"/>
      <c r="Z28" s="108"/>
      <c r="AA28" s="107"/>
    </row>
    <row r="29" spans="1:29" x14ac:dyDescent="0.25">
      <c r="A29" s="6">
        <v>2018</v>
      </c>
      <c r="B29" s="6" t="s">
        <v>100</v>
      </c>
      <c r="C29" s="109">
        <v>780</v>
      </c>
      <c r="D29" s="110">
        <v>301</v>
      </c>
      <c r="E29" s="110">
        <v>100</v>
      </c>
      <c r="F29" s="110">
        <v>67</v>
      </c>
      <c r="G29" s="110">
        <v>110</v>
      </c>
      <c r="H29" s="110">
        <v>144</v>
      </c>
      <c r="I29" s="110">
        <v>219</v>
      </c>
      <c r="J29" s="110">
        <v>0</v>
      </c>
      <c r="K29" s="110">
        <v>3</v>
      </c>
      <c r="L29" s="109">
        <f>SUM(D29:K29)</f>
        <v>944</v>
      </c>
      <c r="M29" s="110">
        <v>137</v>
      </c>
      <c r="N29" s="110">
        <v>116</v>
      </c>
      <c r="O29" s="110">
        <v>75</v>
      </c>
      <c r="P29" s="110">
        <v>34</v>
      </c>
      <c r="Q29" s="110">
        <v>23</v>
      </c>
      <c r="R29" s="110">
        <v>8</v>
      </c>
      <c r="S29" s="110">
        <v>0</v>
      </c>
      <c r="T29" s="109">
        <f>SUM(M29:S29)</f>
        <v>393</v>
      </c>
      <c r="U29" s="110">
        <v>120</v>
      </c>
      <c r="V29" s="110">
        <v>98</v>
      </c>
      <c r="W29" s="110">
        <v>5</v>
      </c>
      <c r="X29" s="110">
        <v>0</v>
      </c>
      <c r="Y29" s="109">
        <f>SUM(U29:X29)</f>
        <v>223</v>
      </c>
      <c r="Z29" s="110">
        <v>0</v>
      </c>
      <c r="AA29" s="111">
        <f>SUM(C29,L29,T29,Y29)</f>
        <v>2340</v>
      </c>
    </row>
    <row r="30" spans="1:29" x14ac:dyDescent="0.25">
      <c r="A30" s="6">
        <v>2018</v>
      </c>
      <c r="B30" s="6" t="s">
        <v>62</v>
      </c>
      <c r="C30" s="109">
        <v>23</v>
      </c>
      <c r="D30" s="110">
        <v>2</v>
      </c>
      <c r="E30" s="110">
        <v>0</v>
      </c>
      <c r="F30" s="110">
        <v>0</v>
      </c>
      <c r="G30" s="110">
        <v>0</v>
      </c>
      <c r="H30" s="110">
        <v>7</v>
      </c>
      <c r="I30" s="110">
        <v>3</v>
      </c>
      <c r="J30" s="110">
        <v>0</v>
      </c>
      <c r="K30" s="110">
        <v>16</v>
      </c>
      <c r="L30" s="109">
        <f>SUM(D30:K30)</f>
        <v>28</v>
      </c>
      <c r="M30" s="110">
        <v>0</v>
      </c>
      <c r="N30" s="110">
        <v>0</v>
      </c>
      <c r="O30" s="110">
        <v>0</v>
      </c>
      <c r="P30" s="110">
        <v>1</v>
      </c>
      <c r="Q30" s="110">
        <v>0</v>
      </c>
      <c r="R30" s="110">
        <v>0</v>
      </c>
      <c r="S30" s="110">
        <v>2</v>
      </c>
      <c r="T30" s="109">
        <f>SUM(M30:S30)</f>
        <v>3</v>
      </c>
      <c r="U30" s="110">
        <v>0</v>
      </c>
      <c r="V30" s="110">
        <v>0</v>
      </c>
      <c r="W30" s="110">
        <v>1</v>
      </c>
      <c r="X30" s="110">
        <v>0</v>
      </c>
      <c r="Y30" s="109">
        <f>SUM(U30:X30)</f>
        <v>1</v>
      </c>
      <c r="Z30" s="110">
        <v>1</v>
      </c>
      <c r="AA30" s="111">
        <f>SUM(C30,L30,T30,Y30,Z30)</f>
        <v>56</v>
      </c>
    </row>
    <row r="31" spans="1:29" ht="15.75" thickBot="1" x14ac:dyDescent="0.3">
      <c r="A31" s="6">
        <v>2018</v>
      </c>
      <c r="B31" s="52" t="s">
        <v>101</v>
      </c>
      <c r="C31" s="112">
        <f t="shared" ref="C31:K31" si="14">SUM(C29:C30)</f>
        <v>803</v>
      </c>
      <c r="D31" s="113">
        <f t="shared" si="14"/>
        <v>303</v>
      </c>
      <c r="E31" s="113">
        <f t="shared" si="14"/>
        <v>100</v>
      </c>
      <c r="F31" s="113">
        <f t="shared" si="14"/>
        <v>67</v>
      </c>
      <c r="G31" s="113">
        <f t="shared" si="14"/>
        <v>110</v>
      </c>
      <c r="H31" s="113">
        <f t="shared" si="14"/>
        <v>151</v>
      </c>
      <c r="I31" s="113">
        <f t="shared" si="14"/>
        <v>222</v>
      </c>
      <c r="J31" s="113">
        <f t="shared" si="14"/>
        <v>0</v>
      </c>
      <c r="K31" s="113">
        <f t="shared" si="14"/>
        <v>19</v>
      </c>
      <c r="L31" s="112">
        <f>SUM(D31:K31)</f>
        <v>972</v>
      </c>
      <c r="M31" s="113">
        <f t="shared" ref="M31:S31" si="15">SUM(M29:M30)</f>
        <v>137</v>
      </c>
      <c r="N31" s="113">
        <f t="shared" si="15"/>
        <v>116</v>
      </c>
      <c r="O31" s="113">
        <f>SUM(O29:O30)</f>
        <v>75</v>
      </c>
      <c r="P31" s="113">
        <f t="shared" si="15"/>
        <v>35</v>
      </c>
      <c r="Q31" s="113">
        <f t="shared" si="15"/>
        <v>23</v>
      </c>
      <c r="R31" s="113">
        <f>SUM(R29:R30)</f>
        <v>8</v>
      </c>
      <c r="S31" s="113">
        <f t="shared" si="15"/>
        <v>2</v>
      </c>
      <c r="T31" s="112">
        <f>SUM(M31:S31)</f>
        <v>396</v>
      </c>
      <c r="U31" s="113">
        <f>SUM(U29:U30)</f>
        <v>120</v>
      </c>
      <c r="V31" s="113">
        <f>SUM(V29:V30)</f>
        <v>98</v>
      </c>
      <c r="W31" s="113">
        <f>SUM(W29:W30)</f>
        <v>6</v>
      </c>
      <c r="X31" s="113">
        <f>SUM(X29:X30)</f>
        <v>0</v>
      </c>
      <c r="Y31" s="112">
        <f>SUM(U31:X31)</f>
        <v>224</v>
      </c>
      <c r="Z31" s="113">
        <f>SUM(Z29:Z30)</f>
        <v>1</v>
      </c>
      <c r="AA31" s="114">
        <f>SUM(C31,L31,T31,Y31,Z31)</f>
        <v>2396</v>
      </c>
    </row>
    <row r="32" spans="1:29" x14ac:dyDescent="0.25">
      <c r="C32" s="109"/>
      <c r="D32" s="110"/>
      <c r="E32" s="110"/>
      <c r="F32" s="110"/>
      <c r="G32" s="110"/>
      <c r="H32" s="110"/>
      <c r="I32" s="110"/>
      <c r="J32" s="110"/>
      <c r="K32" s="110"/>
      <c r="L32" s="109"/>
      <c r="M32" s="110"/>
      <c r="N32" s="110"/>
      <c r="O32" s="110"/>
      <c r="P32" s="110"/>
      <c r="Q32" s="110"/>
      <c r="R32" s="110"/>
      <c r="S32" s="110"/>
      <c r="T32" s="109"/>
      <c r="U32" s="110"/>
      <c r="V32" s="110"/>
      <c r="W32" s="110"/>
      <c r="X32" s="110"/>
      <c r="Y32" s="109"/>
      <c r="Z32" s="110"/>
      <c r="AA32" s="111"/>
    </row>
    <row r="33" spans="1:27" x14ac:dyDescent="0.25">
      <c r="A33" s="6">
        <v>2018</v>
      </c>
      <c r="B33" s="18" t="s">
        <v>102</v>
      </c>
      <c r="C33" s="115">
        <f t="shared" ref="C33:T33" si="16">-(C31-C35)</f>
        <v>-115</v>
      </c>
      <c r="D33" s="116">
        <f t="shared" si="16"/>
        <v>-48</v>
      </c>
      <c r="E33" s="116">
        <f t="shared" si="16"/>
        <v>-36</v>
      </c>
      <c r="F33" s="116">
        <f t="shared" si="16"/>
        <v>-23</v>
      </c>
      <c r="G33" s="116">
        <f t="shared" si="16"/>
        <v>-29</v>
      </c>
      <c r="H33" s="116">
        <f t="shared" si="16"/>
        <v>-20</v>
      </c>
      <c r="I33" s="116">
        <f t="shared" si="16"/>
        <v>-36</v>
      </c>
      <c r="J33" s="116">
        <f t="shared" si="16"/>
        <v>0</v>
      </c>
      <c r="K33" s="116">
        <f t="shared" si="16"/>
        <v>-17</v>
      </c>
      <c r="L33" s="115">
        <f t="shared" si="16"/>
        <v>-209</v>
      </c>
      <c r="M33" s="116">
        <f t="shared" si="16"/>
        <v>-32</v>
      </c>
      <c r="N33" s="116">
        <f t="shared" si="16"/>
        <v>-24</v>
      </c>
      <c r="O33" s="116">
        <f>-(O31-O35)</f>
        <v>-27</v>
      </c>
      <c r="P33" s="116">
        <f t="shared" si="16"/>
        <v>-17</v>
      </c>
      <c r="Q33" s="116">
        <f t="shared" si="16"/>
        <v>-14</v>
      </c>
      <c r="R33" s="116">
        <f>-(R31-R35)</f>
        <v>-2</v>
      </c>
      <c r="S33" s="116">
        <f t="shared" si="16"/>
        <v>-1</v>
      </c>
      <c r="T33" s="115">
        <f t="shared" si="16"/>
        <v>-117</v>
      </c>
      <c r="U33" s="116">
        <f>-(U31-U35)</f>
        <v>-49</v>
      </c>
      <c r="V33" s="116">
        <f>-(V31-V35)</f>
        <v>-41</v>
      </c>
      <c r="W33" s="116">
        <f t="shared" ref="W33:Z33" si="17">-(W31-W35)</f>
        <v>-1</v>
      </c>
      <c r="X33" s="116">
        <f t="shared" si="17"/>
        <v>-3</v>
      </c>
      <c r="Y33" s="115">
        <f t="shared" si="17"/>
        <v>-94</v>
      </c>
      <c r="Z33" s="116">
        <f t="shared" si="17"/>
        <v>-65</v>
      </c>
      <c r="AA33" s="111">
        <f>SUM(C33,L33,T33,Y33,Z33)</f>
        <v>-600</v>
      </c>
    </row>
    <row r="34" spans="1:27" x14ac:dyDescent="0.25">
      <c r="B34" s="3"/>
      <c r="C34" s="109"/>
      <c r="D34" s="110"/>
      <c r="E34" s="110"/>
      <c r="F34" s="110"/>
      <c r="G34" s="110"/>
      <c r="H34" s="110"/>
      <c r="I34" s="110"/>
      <c r="J34" s="110"/>
      <c r="K34" s="110"/>
      <c r="L34" s="109"/>
      <c r="M34" s="110"/>
      <c r="N34" s="110"/>
      <c r="O34" s="110"/>
      <c r="P34" s="110"/>
      <c r="Q34" s="110"/>
      <c r="R34" s="110"/>
      <c r="S34" s="110"/>
      <c r="T34" s="109"/>
      <c r="U34" s="110"/>
      <c r="V34" s="110"/>
      <c r="W34" s="110"/>
      <c r="X34" s="110"/>
      <c r="Y34" s="109"/>
      <c r="Z34" s="110"/>
      <c r="AA34" s="111"/>
    </row>
    <row r="35" spans="1:27" x14ac:dyDescent="0.25">
      <c r="A35" s="6">
        <v>2018</v>
      </c>
      <c r="B35" s="3" t="s">
        <v>103</v>
      </c>
      <c r="C35" s="109">
        <v>688</v>
      </c>
      <c r="D35" s="110">
        <v>255</v>
      </c>
      <c r="E35" s="110">
        <v>64</v>
      </c>
      <c r="F35" s="110">
        <v>44</v>
      </c>
      <c r="G35" s="110">
        <v>81</v>
      </c>
      <c r="H35" s="110">
        <v>131</v>
      </c>
      <c r="I35" s="110">
        <v>186</v>
      </c>
      <c r="J35" s="110">
        <v>0</v>
      </c>
      <c r="K35" s="110">
        <v>2</v>
      </c>
      <c r="L35" s="109">
        <f>SUM(D35:K35)</f>
        <v>763</v>
      </c>
      <c r="M35" s="110">
        <v>105</v>
      </c>
      <c r="N35" s="110">
        <v>92</v>
      </c>
      <c r="O35" s="117">
        <v>48</v>
      </c>
      <c r="P35" s="110">
        <v>18</v>
      </c>
      <c r="Q35" s="117">
        <v>9</v>
      </c>
      <c r="R35" s="110">
        <v>6</v>
      </c>
      <c r="S35" s="110">
        <v>1</v>
      </c>
      <c r="T35" s="109">
        <f>SUM(M35:S35)</f>
        <v>279</v>
      </c>
      <c r="U35" s="110">
        <v>71</v>
      </c>
      <c r="V35" s="110">
        <v>57</v>
      </c>
      <c r="W35" s="110">
        <v>5</v>
      </c>
      <c r="X35" s="110">
        <v>-3</v>
      </c>
      <c r="Y35" s="109">
        <f>SUM(U35:X35)</f>
        <v>130</v>
      </c>
      <c r="Z35" s="110">
        <v>-64</v>
      </c>
      <c r="AA35" s="111">
        <f>SUM(C35,L35,T35,Y35,Z35)</f>
        <v>1796</v>
      </c>
    </row>
    <row r="36" spans="1:27" x14ac:dyDescent="0.25">
      <c r="B36" s="3"/>
      <c r="C36" s="109"/>
      <c r="D36" s="110"/>
      <c r="E36" s="110"/>
      <c r="F36" s="110"/>
      <c r="G36" s="110"/>
      <c r="H36" s="110"/>
      <c r="I36" s="110"/>
      <c r="J36" s="110"/>
      <c r="K36" s="110"/>
      <c r="L36" s="109"/>
      <c r="M36" s="110"/>
      <c r="N36" s="110"/>
      <c r="O36" s="110"/>
      <c r="P36" s="110"/>
      <c r="Q36" s="110"/>
      <c r="R36" s="110"/>
      <c r="S36" s="110"/>
      <c r="T36" s="109"/>
      <c r="U36" s="110"/>
      <c r="V36" s="110"/>
      <c r="W36" s="110"/>
      <c r="X36" s="110"/>
      <c r="Y36" s="109"/>
      <c r="Z36" s="110"/>
      <c r="AA36" s="111"/>
    </row>
    <row r="37" spans="1:27" x14ac:dyDescent="0.25">
      <c r="A37" s="6">
        <v>2018</v>
      </c>
      <c r="B37" s="3" t="s">
        <v>171</v>
      </c>
      <c r="C37" s="109">
        <v>0</v>
      </c>
      <c r="D37" s="110">
        <v>0</v>
      </c>
      <c r="E37" s="110">
        <v>0</v>
      </c>
      <c r="F37" s="110">
        <v>0</v>
      </c>
      <c r="G37" s="110">
        <v>0</v>
      </c>
      <c r="H37" s="110">
        <v>0</v>
      </c>
      <c r="I37" s="110">
        <v>0</v>
      </c>
      <c r="J37" s="110">
        <v>0</v>
      </c>
      <c r="K37" s="110">
        <v>0</v>
      </c>
      <c r="L37" s="109">
        <v>0</v>
      </c>
      <c r="M37" s="110">
        <v>0</v>
      </c>
      <c r="N37" s="110">
        <v>0</v>
      </c>
      <c r="O37" s="110">
        <v>0</v>
      </c>
      <c r="P37" s="110">
        <v>0</v>
      </c>
      <c r="Q37" s="110">
        <v>0</v>
      </c>
      <c r="R37" s="110">
        <v>0</v>
      </c>
      <c r="S37" s="117">
        <v>0</v>
      </c>
      <c r="T37" s="109">
        <f>SUM(M37:S37)</f>
        <v>0</v>
      </c>
      <c r="U37" s="110">
        <v>0</v>
      </c>
      <c r="V37" s="110">
        <v>0</v>
      </c>
      <c r="W37" s="110">
        <v>-21</v>
      </c>
      <c r="X37" s="110">
        <v>0</v>
      </c>
      <c r="Y37" s="109">
        <f>SUM(U37:X37)</f>
        <v>-21</v>
      </c>
      <c r="Z37" s="110">
        <v>0</v>
      </c>
      <c r="AA37" s="111">
        <f>SUM(C37,L37,T37,Y37,Z37)</f>
        <v>-21</v>
      </c>
    </row>
    <row r="38" spans="1:27" ht="15.75" thickBot="1" x14ac:dyDescent="0.3">
      <c r="A38" s="6">
        <v>2018</v>
      </c>
      <c r="B38" s="88" t="s">
        <v>104</v>
      </c>
      <c r="C38" s="112">
        <f>SUM(C35:C37)</f>
        <v>688</v>
      </c>
      <c r="D38" s="113">
        <f>SUM(D35:D37)</f>
        <v>255</v>
      </c>
      <c r="E38" s="113">
        <f t="shared" ref="E38:F38" si="18">SUM(E35:E37)</f>
        <v>64</v>
      </c>
      <c r="F38" s="113">
        <f t="shared" si="18"/>
        <v>44</v>
      </c>
      <c r="G38" s="113">
        <f>SUM(G35:G37)</f>
        <v>81</v>
      </c>
      <c r="H38" s="113">
        <f t="shared" ref="H38:K38" si="19">SUM(H35:H37)</f>
        <v>131</v>
      </c>
      <c r="I38" s="113">
        <f t="shared" si="19"/>
        <v>186</v>
      </c>
      <c r="J38" s="113">
        <f t="shared" si="19"/>
        <v>0</v>
      </c>
      <c r="K38" s="113">
        <f t="shared" si="19"/>
        <v>2</v>
      </c>
      <c r="L38" s="112">
        <f>SUM(D38:K38)</f>
        <v>763</v>
      </c>
      <c r="M38" s="113">
        <f t="shared" ref="M38:S38" si="20">SUM(M35:M37)</f>
        <v>105</v>
      </c>
      <c r="N38" s="113">
        <f t="shared" si="20"/>
        <v>92</v>
      </c>
      <c r="O38" s="118">
        <f>SUM(O35:O37)</f>
        <v>48</v>
      </c>
      <c r="P38" s="113">
        <f t="shared" si="20"/>
        <v>18</v>
      </c>
      <c r="Q38" s="118">
        <f t="shared" si="20"/>
        <v>9</v>
      </c>
      <c r="R38" s="113">
        <f>SUM(R35:R37)</f>
        <v>6</v>
      </c>
      <c r="S38" s="118">
        <f t="shared" si="20"/>
        <v>1</v>
      </c>
      <c r="T38" s="112">
        <f>SUM(M38:S38)</f>
        <v>279</v>
      </c>
      <c r="U38" s="113">
        <f>SUM(U35:U37)</f>
        <v>71</v>
      </c>
      <c r="V38" s="113">
        <f>SUM(V35:V37)</f>
        <v>57</v>
      </c>
      <c r="W38" s="113">
        <f t="shared" ref="W38:X38" si="21">SUM(W35:W37)</f>
        <v>-16</v>
      </c>
      <c r="X38" s="113">
        <f t="shared" si="21"/>
        <v>-3</v>
      </c>
      <c r="Y38" s="112">
        <f>SUM(U38:X38)</f>
        <v>109</v>
      </c>
      <c r="Z38" s="113">
        <f t="shared" ref="Z38" si="22">SUM(Z35:Z37)</f>
        <v>-64</v>
      </c>
      <c r="AA38" s="114">
        <f>SUM(C38,L38,T38,Y38,Z38)</f>
        <v>1775</v>
      </c>
    </row>
    <row r="39" spans="1:27" x14ac:dyDescent="0.25">
      <c r="B39" s="56"/>
      <c r="C39" s="109"/>
      <c r="D39" s="110"/>
      <c r="E39" s="110"/>
      <c r="F39" s="110"/>
      <c r="G39" s="110"/>
      <c r="H39" s="110"/>
      <c r="I39" s="110"/>
      <c r="J39" s="110"/>
      <c r="K39" s="110"/>
      <c r="L39" s="109"/>
      <c r="M39" s="110"/>
      <c r="N39" s="110"/>
      <c r="O39" s="110"/>
      <c r="P39" s="110"/>
      <c r="Q39" s="110"/>
      <c r="R39" s="110"/>
      <c r="S39" s="110"/>
      <c r="T39" s="109"/>
      <c r="U39" s="110"/>
      <c r="V39" s="110"/>
      <c r="W39" s="110"/>
      <c r="X39" s="110"/>
      <c r="Y39" s="109"/>
      <c r="Z39" s="110"/>
      <c r="AA39" s="111"/>
    </row>
    <row r="40" spans="1:27" x14ac:dyDescent="0.25">
      <c r="A40" s="6">
        <v>2018</v>
      </c>
      <c r="B40" s="89" t="s">
        <v>105</v>
      </c>
      <c r="C40" s="119">
        <v>-165</v>
      </c>
      <c r="D40" s="117">
        <v>-74</v>
      </c>
      <c r="E40" s="117">
        <v>-21</v>
      </c>
      <c r="F40" s="117">
        <v>-24</v>
      </c>
      <c r="G40" s="117">
        <v>-39</v>
      </c>
      <c r="H40" s="117">
        <v>-46</v>
      </c>
      <c r="I40" s="117">
        <v>-41</v>
      </c>
      <c r="J40" s="117">
        <v>0</v>
      </c>
      <c r="K40" s="117">
        <v>-1</v>
      </c>
      <c r="L40" s="119">
        <f>SUM(D40:K40)</f>
        <v>-246</v>
      </c>
      <c r="M40" s="117">
        <v>-46</v>
      </c>
      <c r="N40" s="117">
        <v>-42</v>
      </c>
      <c r="O40" s="117">
        <v>-32</v>
      </c>
      <c r="P40" s="117">
        <v>-10</v>
      </c>
      <c r="Q40" s="117">
        <v>-8</v>
      </c>
      <c r="R40" s="117">
        <v>-2</v>
      </c>
      <c r="S40" s="117">
        <v>-2</v>
      </c>
      <c r="T40" s="119">
        <f>SUM(M40:S40)</f>
        <v>-142</v>
      </c>
      <c r="U40" s="110">
        <v>-14</v>
      </c>
      <c r="V40" s="110">
        <v>-22</v>
      </c>
      <c r="W40" s="110">
        <v>-5</v>
      </c>
      <c r="X40" s="110">
        <v>-1</v>
      </c>
      <c r="Y40" s="119">
        <f>SUM(U40:X40)</f>
        <v>-42</v>
      </c>
      <c r="Z40" s="110">
        <v>-66</v>
      </c>
      <c r="AA40" s="120">
        <f>SUM(C40,L40,T40,Y40,Z40)</f>
        <v>-661</v>
      </c>
    </row>
    <row r="41" spans="1:27" x14ac:dyDescent="0.25">
      <c r="A41" s="6">
        <v>2018</v>
      </c>
      <c r="B41" s="56" t="s">
        <v>169</v>
      </c>
      <c r="C41" s="119">
        <v>-31</v>
      </c>
      <c r="D41" s="117">
        <v>-36</v>
      </c>
      <c r="E41" s="117">
        <v>-29</v>
      </c>
      <c r="F41" s="117">
        <v>-10</v>
      </c>
      <c r="G41" s="117">
        <v>-24</v>
      </c>
      <c r="H41" s="117">
        <v>-21</v>
      </c>
      <c r="I41" s="117">
        <v>-106</v>
      </c>
      <c r="J41" s="117">
        <v>0</v>
      </c>
      <c r="K41" s="117">
        <v>0</v>
      </c>
      <c r="L41" s="119">
        <f>SUM(D41:K41)</f>
        <v>-226</v>
      </c>
      <c r="M41" s="117">
        <v>-6</v>
      </c>
      <c r="N41" s="117">
        <v>-10</v>
      </c>
      <c r="O41" s="117">
        <v>-28</v>
      </c>
      <c r="P41" s="117">
        <v>-11</v>
      </c>
      <c r="Q41" s="117">
        <v>-8</v>
      </c>
      <c r="R41" s="117">
        <v>0</v>
      </c>
      <c r="S41" s="117">
        <v>-131</v>
      </c>
      <c r="T41" s="119">
        <f>SUM(M41:S41)</f>
        <v>-194</v>
      </c>
      <c r="U41" s="110">
        <v>-29</v>
      </c>
      <c r="V41" s="110">
        <v>-65</v>
      </c>
      <c r="W41" s="110">
        <v>-5</v>
      </c>
      <c r="X41" s="110">
        <v>-77</v>
      </c>
      <c r="Y41" s="119">
        <f>SUM(U41:X41)</f>
        <v>-176</v>
      </c>
      <c r="Z41" s="110">
        <v>-99</v>
      </c>
      <c r="AA41" s="120">
        <f>SUM(C41,L41,T41,Y41,Z41)</f>
        <v>-726</v>
      </c>
    </row>
    <row r="42" spans="1:27" ht="15.75" thickBot="1" x14ac:dyDescent="0.3">
      <c r="A42" s="6">
        <v>2018</v>
      </c>
      <c r="B42" s="88" t="s">
        <v>106</v>
      </c>
      <c r="C42" s="112">
        <f t="shared" ref="C42:K42" si="23">SUM(C38,C40,C41)</f>
        <v>492</v>
      </c>
      <c r="D42" s="113">
        <f>SUM(D38,D40,D41)</f>
        <v>145</v>
      </c>
      <c r="E42" s="113">
        <f t="shared" si="23"/>
        <v>14</v>
      </c>
      <c r="F42" s="113">
        <f t="shared" si="23"/>
        <v>10</v>
      </c>
      <c r="G42" s="118">
        <f t="shared" si="23"/>
        <v>18</v>
      </c>
      <c r="H42" s="113">
        <f t="shared" si="23"/>
        <v>64</v>
      </c>
      <c r="I42" s="113">
        <f t="shared" si="23"/>
        <v>39</v>
      </c>
      <c r="J42" s="113">
        <f t="shared" si="23"/>
        <v>0</v>
      </c>
      <c r="K42" s="113">
        <f t="shared" si="23"/>
        <v>1</v>
      </c>
      <c r="L42" s="112">
        <f>SUM(D42:K42)</f>
        <v>291</v>
      </c>
      <c r="M42" s="118">
        <f t="shared" ref="M42:S42" si="24">SUM(M38,M40,M41)</f>
        <v>53</v>
      </c>
      <c r="N42" s="118">
        <f t="shared" si="24"/>
        <v>40</v>
      </c>
      <c r="O42" s="118">
        <f>SUM(O38,O40,O41)</f>
        <v>-12</v>
      </c>
      <c r="P42" s="118">
        <f t="shared" si="24"/>
        <v>-3</v>
      </c>
      <c r="Q42" s="118">
        <f t="shared" si="24"/>
        <v>-7</v>
      </c>
      <c r="R42" s="118">
        <f>SUM(R38,R40,R41)</f>
        <v>4</v>
      </c>
      <c r="S42" s="118">
        <f t="shared" si="24"/>
        <v>-132</v>
      </c>
      <c r="T42" s="121">
        <f>SUM(M42:S42)</f>
        <v>-57</v>
      </c>
      <c r="U42" s="118">
        <f>SUM(U38,U40,U41)</f>
        <v>28</v>
      </c>
      <c r="V42" s="118">
        <f>SUM(V38,V40,V41)</f>
        <v>-30</v>
      </c>
      <c r="W42" s="118">
        <f>SUM(W38,W40,W41)</f>
        <v>-26</v>
      </c>
      <c r="X42" s="118">
        <f>SUM(X38,X40,X41)</f>
        <v>-81</v>
      </c>
      <c r="Y42" s="121">
        <f>SUM(U42:X42)</f>
        <v>-109</v>
      </c>
      <c r="Z42" s="118">
        <f>SUM(Z38,Z40,Z41)</f>
        <v>-229</v>
      </c>
      <c r="AA42" s="122">
        <f>SUM(C42,L42,T42,Y42,Z42)</f>
        <v>388</v>
      </c>
    </row>
    <row r="43" spans="1:27" x14ac:dyDescent="0.25">
      <c r="B43" s="56"/>
      <c r="C43" s="109"/>
      <c r="D43" s="110"/>
      <c r="E43" s="110"/>
      <c r="F43" s="110"/>
      <c r="G43" s="110"/>
      <c r="H43" s="110"/>
      <c r="I43" s="110"/>
      <c r="J43" s="110"/>
      <c r="K43" s="110"/>
      <c r="L43" s="109"/>
      <c r="M43" s="110"/>
      <c r="N43" s="110"/>
      <c r="O43" s="110"/>
      <c r="P43" s="110"/>
      <c r="Q43" s="110"/>
      <c r="R43" s="110"/>
      <c r="S43" s="110"/>
      <c r="T43" s="109"/>
      <c r="U43" s="110"/>
      <c r="V43" s="110"/>
      <c r="W43" s="110"/>
      <c r="X43" s="110"/>
      <c r="Y43" s="109"/>
      <c r="Z43" s="110"/>
      <c r="AA43" s="111"/>
    </row>
    <row r="44" spans="1:27" x14ac:dyDescent="0.25">
      <c r="A44" s="6">
        <v>2018</v>
      </c>
      <c r="B44" s="53" t="s">
        <v>107</v>
      </c>
      <c r="C44" s="123">
        <v>13</v>
      </c>
      <c r="D44" s="124">
        <v>9</v>
      </c>
      <c r="E44" s="124">
        <v>-4</v>
      </c>
      <c r="F44" s="124">
        <v>-1</v>
      </c>
      <c r="G44" s="124">
        <v>3</v>
      </c>
      <c r="H44" s="124">
        <v>-28</v>
      </c>
      <c r="I44" s="124">
        <v>0</v>
      </c>
      <c r="J44" s="124">
        <v>0</v>
      </c>
      <c r="K44" s="124">
        <v>-1</v>
      </c>
      <c r="L44" s="123">
        <f>SUM(D44:K44)</f>
        <v>-22</v>
      </c>
      <c r="M44" s="124">
        <v>-8</v>
      </c>
      <c r="N44" s="124">
        <v>-6</v>
      </c>
      <c r="O44" s="124">
        <v>1</v>
      </c>
      <c r="P44" s="124">
        <v>1</v>
      </c>
      <c r="Q44" s="124">
        <v>1</v>
      </c>
      <c r="R44" s="124">
        <v>-1</v>
      </c>
      <c r="S44" s="124">
        <v>24</v>
      </c>
      <c r="T44" s="123">
        <f>SUM(M44:S44)</f>
        <v>12</v>
      </c>
      <c r="U44" s="125">
        <v>0</v>
      </c>
      <c r="V44" s="125">
        <v>0</v>
      </c>
      <c r="W44" s="125">
        <v>1</v>
      </c>
      <c r="X44" s="125">
        <v>97</v>
      </c>
      <c r="Y44" s="123">
        <f>SUM(U44:X44)</f>
        <v>98</v>
      </c>
      <c r="Z44" s="125">
        <v>40</v>
      </c>
      <c r="AA44" s="126">
        <f>SUM(C44,L44,T44,Y44,Z44)</f>
        <v>141</v>
      </c>
    </row>
    <row r="45" spans="1:27" ht="15.75" thickBot="1" x14ac:dyDescent="0.3">
      <c r="A45" s="6">
        <v>2018</v>
      </c>
      <c r="B45" s="54" t="s">
        <v>108</v>
      </c>
      <c r="C45" s="112">
        <f>SUM(C42,C44)</f>
        <v>505</v>
      </c>
      <c r="D45" s="113">
        <f t="shared" ref="D45:K45" si="25">SUM(D42,D44)</f>
        <v>154</v>
      </c>
      <c r="E45" s="113">
        <f t="shared" si="25"/>
        <v>10</v>
      </c>
      <c r="F45" s="113">
        <f t="shared" si="25"/>
        <v>9</v>
      </c>
      <c r="G45" s="113">
        <f t="shared" si="25"/>
        <v>21</v>
      </c>
      <c r="H45" s="113">
        <f t="shared" si="25"/>
        <v>36</v>
      </c>
      <c r="I45" s="113">
        <f t="shared" si="25"/>
        <v>39</v>
      </c>
      <c r="J45" s="113">
        <f t="shared" si="25"/>
        <v>0</v>
      </c>
      <c r="K45" s="113">
        <f t="shared" si="25"/>
        <v>0</v>
      </c>
      <c r="L45" s="112">
        <f>SUM(D45:K45)</f>
        <v>269</v>
      </c>
      <c r="M45" s="118">
        <f t="shared" ref="M45:S45" si="26">SUM(M42,M44)</f>
        <v>45</v>
      </c>
      <c r="N45" s="118">
        <f t="shared" si="26"/>
        <v>34</v>
      </c>
      <c r="O45" s="118">
        <f>SUM(O42,O44)</f>
        <v>-11</v>
      </c>
      <c r="P45" s="118">
        <f t="shared" si="26"/>
        <v>-2</v>
      </c>
      <c r="Q45" s="118">
        <f t="shared" si="26"/>
        <v>-6</v>
      </c>
      <c r="R45" s="118">
        <f>SUM(R42,R44)</f>
        <v>3</v>
      </c>
      <c r="S45" s="118">
        <f t="shared" si="26"/>
        <v>-108</v>
      </c>
      <c r="T45" s="112">
        <f>SUM(M45:S45)</f>
        <v>-45</v>
      </c>
      <c r="U45" s="118">
        <f>SUM(U42,U44)</f>
        <v>28</v>
      </c>
      <c r="V45" s="118">
        <f>SUM(V42,V44)</f>
        <v>-30</v>
      </c>
      <c r="W45" s="118">
        <f>SUM(W42,W44)</f>
        <v>-25</v>
      </c>
      <c r="X45" s="118">
        <f t="shared" ref="X45" si="27">SUM(X42,X44)</f>
        <v>16</v>
      </c>
      <c r="Y45" s="121">
        <f>SUM(U45:X45)</f>
        <v>-11</v>
      </c>
      <c r="Z45" s="118">
        <f t="shared" ref="Z45" si="28">SUM(Z42,Z44)</f>
        <v>-189</v>
      </c>
      <c r="AA45" s="122">
        <f>SUM(C45,L45,T45,Y45,Z45)</f>
        <v>529</v>
      </c>
    </row>
    <row r="46" spans="1:27" x14ac:dyDescent="0.25">
      <c r="A46" s="6">
        <v>2018</v>
      </c>
      <c r="B46" s="55" t="s">
        <v>109</v>
      </c>
      <c r="C46" s="127">
        <v>0.88200000000000001</v>
      </c>
      <c r="D46" s="129"/>
      <c r="E46" s="129"/>
      <c r="F46" s="129"/>
      <c r="G46" s="129"/>
      <c r="H46" s="129"/>
      <c r="I46" s="129"/>
      <c r="J46" s="129"/>
      <c r="K46" s="129"/>
      <c r="L46" s="127">
        <v>0.80700000000000005</v>
      </c>
      <c r="M46" s="129"/>
      <c r="N46" s="129"/>
      <c r="O46" s="129"/>
      <c r="P46" s="129"/>
      <c r="Q46" s="129"/>
      <c r="R46" s="129"/>
      <c r="S46" s="130"/>
      <c r="T46" s="127">
        <v>0.71</v>
      </c>
      <c r="U46" s="129"/>
      <c r="V46" s="129"/>
      <c r="W46" s="129"/>
      <c r="X46" s="130"/>
      <c r="Y46" s="127">
        <v>0.58599999999999997</v>
      </c>
      <c r="Z46" s="130"/>
      <c r="AA46" s="129"/>
    </row>
    <row r="47" spans="1:27" x14ac:dyDescent="0.25">
      <c r="A47" s="6">
        <v>2018</v>
      </c>
      <c r="B47" s="55" t="s">
        <v>110</v>
      </c>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31">
        <v>0.749</v>
      </c>
    </row>
  </sheetData>
  <mergeCells count="3">
    <mergeCell ref="D3:K3"/>
    <mergeCell ref="U3:X3"/>
    <mergeCell ref="M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6"/>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defaultColWidth="9.140625" defaultRowHeight="12" x14ac:dyDescent="0.2"/>
  <cols>
    <col min="1" max="1" width="24" style="6" customWidth="1"/>
    <col min="2" max="2" width="9.140625" style="6" customWidth="1"/>
    <col min="3" max="3" width="9.140625" style="56" customWidth="1"/>
    <col min="4" max="9" width="9.140625" style="6" customWidth="1"/>
    <col min="10" max="16384" width="9.140625" style="6"/>
  </cols>
  <sheetData>
    <row r="1" spans="1:9" x14ac:dyDescent="0.2">
      <c r="A1" s="2" t="s">
        <v>0</v>
      </c>
    </row>
    <row r="2" spans="1:9" ht="13.5" customHeight="1" x14ac:dyDescent="0.2">
      <c r="A2" s="41" t="s">
        <v>126</v>
      </c>
      <c r="C2" s="96"/>
      <c r="H2" s="95"/>
      <c r="I2" s="95"/>
    </row>
    <row r="3" spans="1:9" x14ac:dyDescent="0.2">
      <c r="A3" s="60" t="s">
        <v>111</v>
      </c>
      <c r="B3" s="84">
        <v>43281</v>
      </c>
      <c r="C3" s="61">
        <v>43281</v>
      </c>
      <c r="D3" s="61">
        <v>43281</v>
      </c>
      <c r="E3" s="62">
        <v>43281</v>
      </c>
      <c r="F3" s="84">
        <v>43646</v>
      </c>
      <c r="G3" s="61">
        <v>43646</v>
      </c>
      <c r="H3" s="61">
        <v>43646</v>
      </c>
      <c r="I3" s="62">
        <v>43646</v>
      </c>
    </row>
    <row r="4" spans="1:9" x14ac:dyDescent="0.2">
      <c r="A4" s="63" t="s">
        <v>17</v>
      </c>
      <c r="B4" s="85" t="s">
        <v>112</v>
      </c>
      <c r="C4" s="64" t="s">
        <v>113</v>
      </c>
      <c r="D4" s="64" t="s">
        <v>114</v>
      </c>
      <c r="E4" s="65" t="s">
        <v>115</v>
      </c>
      <c r="F4" s="85" t="s">
        <v>112</v>
      </c>
      <c r="G4" s="64" t="s">
        <v>113</v>
      </c>
      <c r="H4" s="64" t="s">
        <v>114</v>
      </c>
      <c r="I4" s="65" t="s">
        <v>115</v>
      </c>
    </row>
    <row r="5" spans="1:9" x14ac:dyDescent="0.2">
      <c r="A5" s="66" t="s">
        <v>116</v>
      </c>
      <c r="B5" s="86"/>
      <c r="C5" s="69"/>
      <c r="D5" s="20"/>
      <c r="E5" s="70"/>
      <c r="F5" s="86"/>
      <c r="G5" s="69"/>
      <c r="H5" s="20"/>
      <c r="I5" s="70"/>
    </row>
    <row r="6" spans="1:9" s="56" customFormat="1" x14ac:dyDescent="0.2">
      <c r="A6" s="72" t="s">
        <v>81</v>
      </c>
      <c r="B6" s="97">
        <v>809000</v>
      </c>
      <c r="C6" s="67">
        <v>830000</v>
      </c>
      <c r="D6" s="67">
        <v>831000</v>
      </c>
      <c r="E6" s="68">
        <v>841000</v>
      </c>
      <c r="F6" s="97">
        <v>854000</v>
      </c>
      <c r="G6" s="67">
        <v>861000</v>
      </c>
      <c r="H6" s="67">
        <v>856000</v>
      </c>
      <c r="I6" s="68">
        <v>843000</v>
      </c>
    </row>
    <row r="7" spans="1:9" s="56" customFormat="1" x14ac:dyDescent="0.2">
      <c r="A7" s="73" t="s">
        <v>117</v>
      </c>
      <c r="B7" s="97"/>
      <c r="C7" s="67"/>
      <c r="D7" s="67"/>
      <c r="E7" s="68"/>
      <c r="F7" s="97"/>
      <c r="G7" s="67"/>
      <c r="H7" s="67"/>
      <c r="I7" s="68"/>
    </row>
    <row r="8" spans="1:9" s="56" customFormat="1" x14ac:dyDescent="0.2">
      <c r="A8" s="72" t="s">
        <v>82</v>
      </c>
      <c r="B8" s="97">
        <v>132000</v>
      </c>
      <c r="C8" s="67">
        <v>133000</v>
      </c>
      <c r="D8" s="67">
        <v>132000</v>
      </c>
      <c r="E8" s="68">
        <v>135000</v>
      </c>
      <c r="F8" s="97">
        <v>137000</v>
      </c>
      <c r="G8" s="67">
        <v>138000</v>
      </c>
      <c r="H8" s="67">
        <v>136000</v>
      </c>
      <c r="I8" s="68">
        <v>134000</v>
      </c>
    </row>
    <row r="9" spans="1:9" s="56" customFormat="1" x14ac:dyDescent="0.2">
      <c r="A9" s="72" t="s">
        <v>83</v>
      </c>
      <c r="B9" s="97">
        <v>91000</v>
      </c>
      <c r="C9" s="67">
        <v>92000</v>
      </c>
      <c r="D9" s="67">
        <v>91000</v>
      </c>
      <c r="E9" s="68">
        <v>93000</v>
      </c>
      <c r="F9" s="97">
        <v>94000</v>
      </c>
      <c r="G9" s="67">
        <v>95000</v>
      </c>
      <c r="H9" s="67">
        <v>94000</v>
      </c>
      <c r="I9" s="68">
        <v>93000</v>
      </c>
    </row>
    <row r="10" spans="1:9" s="56" customFormat="1" x14ac:dyDescent="0.2">
      <c r="A10" s="72" t="s">
        <v>84</v>
      </c>
      <c r="B10" s="97">
        <v>38000</v>
      </c>
      <c r="C10" s="67">
        <v>40000</v>
      </c>
      <c r="D10" s="67">
        <v>39000</v>
      </c>
      <c r="E10" s="68">
        <v>39000</v>
      </c>
      <c r="F10" s="97">
        <v>38000</v>
      </c>
      <c r="G10" s="67">
        <v>40000</v>
      </c>
      <c r="H10" s="67">
        <v>40000</v>
      </c>
      <c r="I10" s="68">
        <v>39000</v>
      </c>
    </row>
    <row r="11" spans="1:9" s="56" customFormat="1" x14ac:dyDescent="0.2">
      <c r="A11" s="72" t="s">
        <v>118</v>
      </c>
      <c r="B11" s="97">
        <v>59000</v>
      </c>
      <c r="C11" s="67">
        <v>59000</v>
      </c>
      <c r="D11" s="67">
        <v>59000</v>
      </c>
      <c r="E11" s="68">
        <v>58000</v>
      </c>
      <c r="F11" s="97">
        <v>59000</v>
      </c>
      <c r="G11" s="67">
        <v>59000</v>
      </c>
      <c r="H11" s="67">
        <v>59000</v>
      </c>
      <c r="I11" s="68">
        <v>59000</v>
      </c>
    </row>
    <row r="12" spans="1:9" s="56" customFormat="1" x14ac:dyDescent="0.2">
      <c r="A12" s="72" t="s">
        <v>119</v>
      </c>
      <c r="B12" s="97">
        <v>190000</v>
      </c>
      <c r="C12" s="67">
        <v>189000</v>
      </c>
      <c r="D12" s="67">
        <v>186000</v>
      </c>
      <c r="E12" s="68">
        <v>190000</v>
      </c>
      <c r="F12" s="97">
        <v>194000</v>
      </c>
      <c r="G12" s="67">
        <v>192000</v>
      </c>
      <c r="H12" s="67">
        <v>190000</v>
      </c>
      <c r="I12" s="68">
        <v>192000</v>
      </c>
    </row>
    <row r="13" spans="1:9" s="56" customFormat="1" x14ac:dyDescent="0.2">
      <c r="A13" s="72" t="s">
        <v>86</v>
      </c>
      <c r="B13" s="97">
        <v>155000</v>
      </c>
      <c r="C13" s="67">
        <v>155000</v>
      </c>
      <c r="D13" s="67">
        <v>154000</v>
      </c>
      <c r="E13" s="68">
        <v>156000</v>
      </c>
      <c r="F13" s="97">
        <v>158000</v>
      </c>
      <c r="G13" s="67">
        <v>159000</v>
      </c>
      <c r="H13" s="67">
        <v>158000</v>
      </c>
      <c r="I13" s="68">
        <v>160000</v>
      </c>
    </row>
    <row r="14" spans="1:9" s="56" customFormat="1" x14ac:dyDescent="0.2">
      <c r="A14" s="72" t="s">
        <v>186</v>
      </c>
      <c r="B14" s="97"/>
      <c r="C14" s="67"/>
      <c r="D14" s="67"/>
      <c r="E14" s="68">
        <v>140000</v>
      </c>
      <c r="F14" s="97">
        <v>140000</v>
      </c>
      <c r="G14" s="67">
        <v>139000</v>
      </c>
      <c r="H14" s="67">
        <v>137000</v>
      </c>
      <c r="I14" s="68">
        <v>137000</v>
      </c>
    </row>
    <row r="15" spans="1:9" s="56" customFormat="1" x14ac:dyDescent="0.2">
      <c r="A15" s="73" t="s">
        <v>120</v>
      </c>
      <c r="B15" s="97"/>
      <c r="C15" s="67"/>
      <c r="D15" s="67"/>
      <c r="E15" s="68"/>
      <c r="F15" s="97"/>
      <c r="G15" s="67"/>
      <c r="H15" s="67"/>
      <c r="I15" s="68"/>
    </row>
    <row r="16" spans="1:9" s="56" customFormat="1" x14ac:dyDescent="0.2">
      <c r="A16" s="72" t="s">
        <v>121</v>
      </c>
      <c r="B16" s="97">
        <v>118000</v>
      </c>
      <c r="C16" s="67">
        <v>117000</v>
      </c>
      <c r="D16" s="67">
        <v>114000</v>
      </c>
      <c r="E16" s="68">
        <v>117000</v>
      </c>
      <c r="F16" s="97">
        <v>119000</v>
      </c>
      <c r="G16" s="67">
        <v>117000</v>
      </c>
      <c r="H16" s="67">
        <v>116000</v>
      </c>
      <c r="I16" s="68">
        <v>118000</v>
      </c>
    </row>
    <row r="17" spans="1:9" s="56" customFormat="1" x14ac:dyDescent="0.2">
      <c r="A17" s="72" t="s">
        <v>122</v>
      </c>
      <c r="B17" s="97">
        <v>173000</v>
      </c>
      <c r="C17" s="67">
        <v>169000</v>
      </c>
      <c r="D17" s="67">
        <v>164000</v>
      </c>
      <c r="E17" s="68">
        <v>167000</v>
      </c>
      <c r="F17" s="97">
        <v>169000</v>
      </c>
      <c r="G17" s="67">
        <v>164000</v>
      </c>
      <c r="H17" s="67">
        <v>163000</v>
      </c>
      <c r="I17" s="68">
        <v>164000</v>
      </c>
    </row>
    <row r="18" spans="1:9" s="56" customFormat="1" x14ac:dyDescent="0.2">
      <c r="A18" s="72" t="s">
        <v>92</v>
      </c>
      <c r="B18" s="97">
        <v>29000</v>
      </c>
      <c r="C18" s="67">
        <v>28000</v>
      </c>
      <c r="D18" s="67">
        <v>28000</v>
      </c>
      <c r="E18" s="68">
        <v>29000</v>
      </c>
      <c r="F18" s="97">
        <v>30000</v>
      </c>
      <c r="G18" s="67">
        <v>29000</v>
      </c>
      <c r="H18" s="67">
        <v>28000</v>
      </c>
      <c r="I18" s="68">
        <v>28000</v>
      </c>
    </row>
    <row r="19" spans="1:9" s="56" customFormat="1" x14ac:dyDescent="0.2">
      <c r="A19" s="72" t="s">
        <v>93</v>
      </c>
      <c r="B19" s="97">
        <v>11000</v>
      </c>
      <c r="C19" s="67">
        <v>11000</v>
      </c>
      <c r="D19" s="67">
        <v>11000</v>
      </c>
      <c r="E19" s="68">
        <v>11000</v>
      </c>
      <c r="F19" s="97">
        <v>11000</v>
      </c>
      <c r="G19" s="67">
        <v>11000</v>
      </c>
      <c r="H19" s="67">
        <v>11000</v>
      </c>
      <c r="I19" s="68">
        <v>11000</v>
      </c>
    </row>
    <row r="20" spans="1:9" s="56" customFormat="1" x14ac:dyDescent="0.2">
      <c r="A20" s="72" t="s">
        <v>94</v>
      </c>
      <c r="B20" s="58">
        <v>19000</v>
      </c>
      <c r="C20" s="58">
        <v>19000</v>
      </c>
      <c r="D20" s="67">
        <v>19000</v>
      </c>
      <c r="E20" s="68">
        <v>20000</v>
      </c>
      <c r="F20" s="58">
        <v>21000</v>
      </c>
      <c r="G20" s="58">
        <v>20000</v>
      </c>
      <c r="H20" s="67">
        <v>21000</v>
      </c>
      <c r="I20" s="68">
        <v>21000</v>
      </c>
    </row>
    <row r="21" spans="1:9" s="56" customFormat="1" x14ac:dyDescent="0.2">
      <c r="A21" s="72" t="s">
        <v>123</v>
      </c>
      <c r="B21" s="98">
        <v>61000</v>
      </c>
      <c r="C21" s="99">
        <v>61000</v>
      </c>
      <c r="D21" s="99">
        <v>59000</v>
      </c>
      <c r="E21" s="68">
        <v>62000</v>
      </c>
      <c r="F21" s="98">
        <v>64000</v>
      </c>
      <c r="G21" s="99">
        <v>63000</v>
      </c>
      <c r="H21" s="99">
        <v>61000</v>
      </c>
      <c r="I21" s="68">
        <v>63000</v>
      </c>
    </row>
    <row r="22" spans="1:9" s="56" customFormat="1" x14ac:dyDescent="0.2">
      <c r="A22" s="73" t="s">
        <v>172</v>
      </c>
      <c r="B22" s="97"/>
      <c r="C22" s="67"/>
      <c r="D22" s="67"/>
      <c r="E22" s="68"/>
      <c r="F22" s="97"/>
      <c r="G22" s="67"/>
      <c r="H22" s="67"/>
      <c r="I22" s="68"/>
    </row>
    <row r="23" spans="1:9" s="56" customFormat="1" x14ac:dyDescent="0.2">
      <c r="A23" s="72" t="s">
        <v>124</v>
      </c>
      <c r="B23" s="97">
        <v>47000</v>
      </c>
      <c r="C23" s="67">
        <v>46000</v>
      </c>
      <c r="D23" s="67">
        <v>41000</v>
      </c>
      <c r="E23" s="68">
        <v>48000</v>
      </c>
      <c r="F23" s="97">
        <v>47000</v>
      </c>
      <c r="G23" s="67">
        <v>46000</v>
      </c>
      <c r="H23" s="67">
        <v>43000</v>
      </c>
      <c r="I23" s="68">
        <v>49000</v>
      </c>
    </row>
    <row r="24" spans="1:9" s="56" customFormat="1" x14ac:dyDescent="0.2">
      <c r="A24" s="72" t="s">
        <v>97</v>
      </c>
      <c r="B24" s="97">
        <v>51000</v>
      </c>
      <c r="C24" s="67">
        <v>49000</v>
      </c>
      <c r="D24" s="67">
        <v>46000</v>
      </c>
      <c r="E24" s="68">
        <v>54000</v>
      </c>
      <c r="F24" s="97">
        <v>51000</v>
      </c>
      <c r="G24" s="67">
        <v>49000</v>
      </c>
      <c r="H24" s="67">
        <v>46000</v>
      </c>
      <c r="I24" s="68">
        <v>55000</v>
      </c>
    </row>
    <row r="25" spans="1:9" s="56" customFormat="1" x14ac:dyDescent="0.2">
      <c r="A25" s="74" t="s">
        <v>167</v>
      </c>
      <c r="B25" s="134">
        <v>47000</v>
      </c>
      <c r="C25" s="134">
        <v>48000</v>
      </c>
      <c r="D25" s="134">
        <v>45000</v>
      </c>
      <c r="E25" s="87">
        <v>51000</v>
      </c>
      <c r="F25" s="134">
        <v>51000</v>
      </c>
      <c r="G25" s="134">
        <v>50000</v>
      </c>
      <c r="H25" s="134">
        <v>47000</v>
      </c>
      <c r="I25" s="87">
        <v>55000</v>
      </c>
    </row>
    <row r="26" spans="1:9" s="56" customFormat="1" x14ac:dyDescent="0.2"/>
    <row r="27" spans="1:9" s="56" customFormat="1" x14ac:dyDescent="0.2"/>
    <row r="28" spans="1:9" x14ac:dyDescent="0.2">
      <c r="B28" s="51"/>
      <c r="C28" s="58"/>
    </row>
    <row r="29" spans="1:9" x14ac:dyDescent="0.2">
      <c r="B29" s="51"/>
      <c r="C29" s="58"/>
    </row>
    <row r="30" spans="1:9" x14ac:dyDescent="0.2">
      <c r="B30" s="51"/>
      <c r="C30" s="58"/>
    </row>
    <row r="31" spans="1:9" x14ac:dyDescent="0.2">
      <c r="B31" s="51"/>
      <c r="C31" s="58"/>
    </row>
    <row r="32" spans="1:9" x14ac:dyDescent="0.2">
      <c r="B32" s="51"/>
      <c r="C32" s="58"/>
    </row>
    <row r="33" spans="2:3" x14ac:dyDescent="0.2">
      <c r="B33" s="51"/>
      <c r="C33" s="58"/>
    </row>
    <row r="34" spans="2:3" x14ac:dyDescent="0.2">
      <c r="B34" s="51"/>
      <c r="C34" s="58"/>
    </row>
    <row r="35" spans="2:3" x14ac:dyDescent="0.2">
      <c r="B35" s="51"/>
      <c r="C35" s="58"/>
    </row>
    <row r="36" spans="2:3" x14ac:dyDescent="0.2">
      <c r="B36" s="51"/>
      <c r="C36" s="58"/>
    </row>
    <row r="37" spans="2:3" x14ac:dyDescent="0.2">
      <c r="B37" s="51"/>
      <c r="C37" s="58"/>
    </row>
    <row r="38" spans="2:3" x14ac:dyDescent="0.2">
      <c r="B38" s="51"/>
      <c r="C38" s="58"/>
    </row>
    <row r="39" spans="2:3" x14ac:dyDescent="0.2">
      <c r="B39" s="51"/>
      <c r="C39" s="58"/>
    </row>
    <row r="40" spans="2:3" x14ac:dyDescent="0.2">
      <c r="B40" s="51"/>
      <c r="C40" s="58"/>
    </row>
    <row r="41" spans="2:3" x14ac:dyDescent="0.2">
      <c r="B41" s="51"/>
      <c r="C41" s="58"/>
    </row>
    <row r="42" spans="2:3" x14ac:dyDescent="0.2">
      <c r="B42" s="51"/>
      <c r="C42" s="58"/>
    </row>
    <row r="43" spans="2:3" x14ac:dyDescent="0.2">
      <c r="B43" s="51"/>
      <c r="C43" s="58"/>
    </row>
    <row r="44" spans="2:3" x14ac:dyDescent="0.2">
      <c r="B44" s="51"/>
      <c r="C44" s="58"/>
    </row>
    <row r="45" spans="2:3" x14ac:dyDescent="0.2">
      <c r="B45" s="51"/>
      <c r="C45" s="58"/>
    </row>
    <row r="46" spans="2:3" x14ac:dyDescent="0.2">
      <c r="B46" s="51"/>
      <c r="C46" s="58"/>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0B40DE977AD44EACB08F2A7528E0AA" ma:contentTypeVersion="11" ma:contentTypeDescription="Create a new document." ma:contentTypeScope="" ma:versionID="a60ba845308a355b09a37e45f53e4f2a">
  <xsd:schema xmlns:xsd="http://www.w3.org/2001/XMLSchema" xmlns:xs="http://www.w3.org/2001/XMLSchema" xmlns:p="http://schemas.microsoft.com/office/2006/metadata/properties" xmlns:ns3="7bbde4d9-09f8-4c30-b77c-0e22e05d7b4f" xmlns:ns4="a092b63b-2829-4b21-ab98-1ea58e7b074e" targetNamespace="http://schemas.microsoft.com/office/2006/metadata/properties" ma:root="true" ma:fieldsID="311723143fd7ad9e1f6b62157f91a215" ns3:_="" ns4:_="">
    <xsd:import namespace="7bbde4d9-09f8-4c30-b77c-0e22e05d7b4f"/>
    <xsd:import namespace="a092b63b-2829-4b21-ab98-1ea58e7b074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de4d9-09f8-4c30-b77c-0e22e05d7b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92b63b-2829-4b21-ab98-1ea58e7b07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4E09E5-8FB0-4C9F-AEA4-C581F6CE524D}">
  <ds:schemaRefs>
    <ds:schemaRef ds:uri="http://purl.org/dc/elements/1.1/"/>
    <ds:schemaRef ds:uri="http://schemas.microsoft.com/office/2006/metadata/properties"/>
    <ds:schemaRef ds:uri="http://purl.org/dc/terms/"/>
    <ds:schemaRef ds:uri="http://schemas.openxmlformats.org/package/2006/metadata/core-properties"/>
    <ds:schemaRef ds:uri="7bbde4d9-09f8-4c30-b77c-0e22e05d7b4f"/>
    <ds:schemaRef ds:uri="http://schemas.microsoft.com/office/2006/documentManagement/types"/>
    <ds:schemaRef ds:uri="http://schemas.microsoft.com/office/infopath/2007/PartnerControls"/>
    <ds:schemaRef ds:uri="a092b63b-2829-4b21-ab98-1ea58e7b074e"/>
    <ds:schemaRef ds:uri="http://www.w3.org/XML/1998/namespace"/>
    <ds:schemaRef ds:uri="http://purl.org/dc/dcmitype/"/>
  </ds:schemaRefs>
</ds:datastoreItem>
</file>

<file path=customXml/itemProps2.xml><?xml version="1.0" encoding="utf-8"?>
<ds:datastoreItem xmlns:ds="http://schemas.openxmlformats.org/officeDocument/2006/customXml" ds:itemID="{3784E1E9-82D8-45D0-8D19-4E945D042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de4d9-09f8-4c30-b77c-0e22e05d7b4f"/>
    <ds:schemaRef ds:uri="a092b63b-2829-4b21-ab98-1ea58e7b07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57A15C-CC03-4B50-882E-D34F96ADC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Company>Transurban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King</dc:creator>
  <cp:lastModifiedBy>Ryan Scott</cp:lastModifiedBy>
  <cp:lastPrinted>2016-07-11T05:36:34Z</cp:lastPrinted>
  <dcterms:created xsi:type="dcterms:W3CDTF">2015-06-22T03:35:10Z</dcterms:created>
  <dcterms:modified xsi:type="dcterms:W3CDTF">2020-05-21T00:04:59Z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0x010100E20B40DE977AD44EACB08F2A7528E0AA</vt:lpwstr>
  </property>
  <property fmtid="{D5CDD505-2E9C-101B-9397-08002B2CF9AE}" pid="4" name="Workbook id">
    <vt:lpwstr>b50073d7-53c9-471d-bbca-ea107e17b666</vt:lpwstr>
  </property>
  <property fmtid="{D5CDD505-2E9C-101B-9397-08002B2CF9AE}" pid="5" name="Workbook type">
    <vt:lpwstr>Custom</vt:lpwstr>
  </property>
  <property fmtid="{D5CDD505-2E9C-101B-9397-08002B2CF9AE}" pid="6" name="Workbook version">
    <vt:lpwstr>Custom</vt:lpwstr>
  </property>
</Properties>
</file>